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trlProps/ctrlProp8.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 yWindow="-15" windowWidth="12435" windowHeight="8640"/>
  </bookViews>
  <sheets>
    <sheet name="Financial Business Case" sheetId="1" r:id="rId1"/>
    <sheet name="Detailed Flows" sheetId="2" r:id="rId2"/>
    <sheet name="Consolidated Results" sheetId="17128" r:id="rId3"/>
  </sheets>
  <definedNames>
    <definedName name="industry">'Financial Business Case'!#REF!</definedName>
    <definedName name="_xlnm.Print_Area" localSheetId="2">'Consolidated Results'!$A$1:$F$61</definedName>
    <definedName name="_xlnm.Print_Area" localSheetId="1">'Detailed Flows'!$B$1:$H$128</definedName>
    <definedName name="_xlnm.Print_Area" localSheetId="0">'Financial Business Case'!$C$3:$P$246</definedName>
  </definedNames>
  <calcPr calcId="152511"/>
</workbook>
</file>

<file path=xl/calcChain.xml><?xml version="1.0" encoding="utf-8"?>
<calcChain xmlns="http://schemas.openxmlformats.org/spreadsheetml/2006/main">
  <c r="B116" i="2" l="1"/>
  <c r="B115" i="2"/>
  <c r="B114" i="2"/>
  <c r="B113" i="2"/>
  <c r="B124" i="2"/>
  <c r="O90" i="1"/>
  <c r="O92" i="1" s="1"/>
  <c r="E116" i="2" s="1"/>
  <c r="O73" i="1" l="1"/>
  <c r="O75" i="1" s="1"/>
  <c r="E114" i="2" s="1"/>
  <c r="O53" i="1"/>
  <c r="L53" i="1" s="1"/>
  <c r="O81" i="1"/>
  <c r="O62" i="1"/>
  <c r="O55" i="1" l="1"/>
  <c r="E124" i="2" s="1"/>
  <c r="O83" i="1"/>
  <c r="O64" i="1"/>
  <c r="E113" i="2" s="1"/>
  <c r="D14" i="2"/>
  <c r="E14" i="2" s="1"/>
  <c r="F14" i="2" s="1"/>
  <c r="E17" i="2"/>
  <c r="E34" i="2"/>
  <c r="F34" i="2" s="1"/>
  <c r="G34" i="2" s="1"/>
  <c r="E35" i="2"/>
  <c r="D32" i="2"/>
  <c r="D39" i="2"/>
  <c r="E115" i="2" l="1"/>
  <c r="F17" i="2"/>
  <c r="G17" i="2" s="1"/>
  <c r="D13" i="2"/>
  <c r="D21" i="2"/>
  <c r="F115" i="2" l="1"/>
  <c r="G115" i="2" s="1"/>
  <c r="B4" i="17128"/>
  <c r="H115" i="2" l="1"/>
  <c r="F116" i="2"/>
  <c r="G116" i="2" s="1"/>
  <c r="H116" i="2" l="1"/>
  <c r="B5" i="17128"/>
  <c r="F33" i="2" l="1"/>
  <c r="G33" i="2" s="1"/>
  <c r="F114" i="2" l="1"/>
  <c r="F113" i="2" l="1"/>
  <c r="G113" i="2" s="1"/>
  <c r="G114" i="2"/>
  <c r="H114" i="2" s="1"/>
  <c r="E74" i="2"/>
  <c r="D69" i="2"/>
  <c r="D36" i="2" l="1"/>
  <c r="C31" i="17128" s="1"/>
  <c r="D50" i="2"/>
  <c r="H50" i="2" s="1"/>
  <c r="F74" i="2"/>
  <c r="D70" i="2"/>
  <c r="D77" i="2" s="1"/>
  <c r="C33" i="17128" s="1"/>
  <c r="C18" i="17128"/>
  <c r="C19" i="17128"/>
  <c r="C20" i="17128"/>
  <c r="D18" i="17128"/>
  <c r="D19" i="17128"/>
  <c r="D20" i="17128"/>
  <c r="E18" i="17128"/>
  <c r="E19" i="17128"/>
  <c r="E20" i="17128"/>
  <c r="F18" i="17128"/>
  <c r="F19" i="17128"/>
  <c r="F20" i="17128"/>
  <c r="C54" i="17128"/>
  <c r="C27" i="17128"/>
  <c r="C55" i="17128"/>
  <c r="D119" i="2"/>
  <c r="C12" i="17128" s="1"/>
  <c r="G176" i="1" s="1"/>
  <c r="E118" i="2"/>
  <c r="F118" i="2" s="1"/>
  <c r="G118" i="2" s="1"/>
  <c r="H118" i="2" s="1"/>
  <c r="D128" i="2"/>
  <c r="C13" i="17128" s="1"/>
  <c r="F126" i="2"/>
  <c r="G126" i="2" s="1"/>
  <c r="H126" i="2" s="1"/>
  <c r="F127" i="2"/>
  <c r="G127" i="2" s="1"/>
  <c r="H127" i="2" s="1"/>
  <c r="D94" i="2"/>
  <c r="C34" i="17128" s="1"/>
  <c r="D104" i="2"/>
  <c r="E55" i="2"/>
  <c r="D32" i="17128" s="1"/>
  <c r="E73" i="2"/>
  <c r="F73" i="2" s="1"/>
  <c r="G73" i="2" s="1"/>
  <c r="H73" i="2" s="1"/>
  <c r="E75" i="2"/>
  <c r="E94" i="2"/>
  <c r="D34" i="17128" s="1"/>
  <c r="E104" i="2"/>
  <c r="D35" i="17128" s="1"/>
  <c r="E22" i="2"/>
  <c r="F22" i="2" s="1"/>
  <c r="E40" i="2"/>
  <c r="F40" i="2" s="1"/>
  <c r="E58" i="2"/>
  <c r="E62" i="2" s="1"/>
  <c r="E80" i="2"/>
  <c r="E84" i="2" s="1"/>
  <c r="F55" i="2"/>
  <c r="E32" i="17128" s="1"/>
  <c r="F94" i="2"/>
  <c r="E34" i="17128" s="1"/>
  <c r="F104" i="2"/>
  <c r="E35" i="17128" s="1"/>
  <c r="F23" i="2"/>
  <c r="G23" i="2" s="1"/>
  <c r="H23" i="2" s="1"/>
  <c r="F41" i="2"/>
  <c r="G41" i="2" s="1"/>
  <c r="H41" i="2" s="1"/>
  <c r="F59" i="2"/>
  <c r="G59" i="2" s="1"/>
  <c r="F81" i="2"/>
  <c r="G81" i="2" s="1"/>
  <c r="H81" i="2" s="1"/>
  <c r="G55" i="2"/>
  <c r="F32" i="17128" s="1"/>
  <c r="G94" i="2"/>
  <c r="F34" i="17128" s="1"/>
  <c r="G104" i="2"/>
  <c r="F35" i="17128" s="1"/>
  <c r="G24" i="2"/>
  <c r="H24" i="2" s="1"/>
  <c r="G42" i="2"/>
  <c r="H42" i="2" s="1"/>
  <c r="G60" i="2"/>
  <c r="H60" i="2" s="1"/>
  <c r="G82" i="2"/>
  <c r="H82" i="2" s="1"/>
  <c r="H103" i="2"/>
  <c r="H93" i="2"/>
  <c r="H83" i="2"/>
  <c r="H76" i="2"/>
  <c r="H61" i="2"/>
  <c r="H43" i="2"/>
  <c r="H14" i="2"/>
  <c r="H13" i="2"/>
  <c r="H25" i="2"/>
  <c r="H71" i="2"/>
  <c r="H53" i="2"/>
  <c r="H52" i="2"/>
  <c r="H15" i="2"/>
  <c r="H16" i="2"/>
  <c r="H34" i="2"/>
  <c r="H102" i="2"/>
  <c r="H101" i="2"/>
  <c r="H100" i="2"/>
  <c r="H92" i="2"/>
  <c r="H91" i="2"/>
  <c r="H90" i="2"/>
  <c r="H69" i="2"/>
  <c r="H54" i="2"/>
  <c r="H51" i="2"/>
  <c r="H33" i="2"/>
  <c r="C35" i="17128"/>
  <c r="F35" i="2"/>
  <c r="E77" i="2" l="1"/>
  <c r="D33" i="17128" s="1"/>
  <c r="F75" i="2"/>
  <c r="G75" i="2" s="1"/>
  <c r="H75" i="2" s="1"/>
  <c r="D21" i="17128"/>
  <c r="H180" i="1" s="1"/>
  <c r="H94" i="2"/>
  <c r="F58" i="2"/>
  <c r="G58" i="2" s="1"/>
  <c r="G62" i="2" s="1"/>
  <c r="D55" i="2"/>
  <c r="C32" i="17128" s="1"/>
  <c r="E21" i="2"/>
  <c r="F21" i="2" s="1"/>
  <c r="G21" i="2" s="1"/>
  <c r="D18" i="2"/>
  <c r="C30" i="17128" s="1"/>
  <c r="E39" i="2"/>
  <c r="F39" i="2" s="1"/>
  <c r="F44" i="2" s="1"/>
  <c r="E25" i="17128" s="1"/>
  <c r="H70" i="2"/>
  <c r="F124" i="2"/>
  <c r="G124" i="2" s="1"/>
  <c r="H124" i="2" s="1"/>
  <c r="H32" i="2"/>
  <c r="E18" i="2"/>
  <c r="D30" i="17128" s="1"/>
  <c r="H104" i="2"/>
  <c r="E21" i="17128"/>
  <c r="I180" i="1" s="1"/>
  <c r="G177" i="1"/>
  <c r="C14" i="17128"/>
  <c r="F21" i="17128"/>
  <c r="J180" i="1" s="1"/>
  <c r="C21" i="17128"/>
  <c r="G180" i="1" s="1"/>
  <c r="E36" i="2"/>
  <c r="D31" i="17128" s="1"/>
  <c r="G35" i="2"/>
  <c r="G36" i="2" s="1"/>
  <c r="F36" i="2"/>
  <c r="E31" i="17128" s="1"/>
  <c r="F18" i="2"/>
  <c r="E30" i="17128" s="1"/>
  <c r="G18" i="2"/>
  <c r="F30" i="17128" s="1"/>
  <c r="G74" i="2"/>
  <c r="F77" i="2"/>
  <c r="H113" i="2"/>
  <c r="D26" i="17128"/>
  <c r="H59" i="2"/>
  <c r="G40" i="2"/>
  <c r="G22" i="2"/>
  <c r="F80" i="2"/>
  <c r="H58" i="2" l="1"/>
  <c r="G77" i="2"/>
  <c r="F33" i="17128" s="1"/>
  <c r="G128" i="2"/>
  <c r="F13" i="17128" s="1"/>
  <c r="C36" i="17128"/>
  <c r="G181" i="1" s="1"/>
  <c r="G183" i="1" s="1"/>
  <c r="F62" i="2"/>
  <c r="H55" i="2"/>
  <c r="H35" i="2"/>
  <c r="H21" i="2"/>
  <c r="G39" i="2"/>
  <c r="H39" i="2" s="1"/>
  <c r="G26" i="2"/>
  <c r="F24" i="17128" s="1"/>
  <c r="E44" i="2"/>
  <c r="D25" i="17128" s="1"/>
  <c r="E26" i="2"/>
  <c r="D24" i="17128" s="1"/>
  <c r="F26" i="2"/>
  <c r="E24" i="17128" s="1"/>
  <c r="E128" i="2"/>
  <c r="D13" i="17128" s="1"/>
  <c r="H177" i="1" s="1"/>
  <c r="D36" i="17128"/>
  <c r="H181" i="1" s="1"/>
  <c r="H18" i="2"/>
  <c r="H36" i="2"/>
  <c r="F31" i="17128"/>
  <c r="H17" i="2"/>
  <c r="H62" i="2"/>
  <c r="H74" i="2"/>
  <c r="F119" i="2"/>
  <c r="E12" i="17128" s="1"/>
  <c r="I176" i="1" s="1"/>
  <c r="G119" i="2"/>
  <c r="F12" i="17128" s="1"/>
  <c r="J176" i="1" s="1"/>
  <c r="E119" i="2"/>
  <c r="E33" i="17128"/>
  <c r="E36" i="17128" s="1"/>
  <c r="H22" i="2"/>
  <c r="K180" i="1"/>
  <c r="H40" i="2"/>
  <c r="G80" i="2"/>
  <c r="G84" i="2" s="1"/>
  <c r="F26" i="17128" s="1"/>
  <c r="F84" i="2"/>
  <c r="H77" i="2" l="1"/>
  <c r="F36" i="17128"/>
  <c r="J181" i="1" s="1"/>
  <c r="H26" i="2"/>
  <c r="F128" i="2"/>
  <c r="E13" i="17128" s="1"/>
  <c r="I177" i="1" s="1"/>
  <c r="H128" i="2"/>
  <c r="C49" i="17128"/>
  <c r="C42" i="17128"/>
  <c r="C46" i="17128" s="1"/>
  <c r="C44" i="17128"/>
  <c r="C41" i="17128"/>
  <c r="E26" i="17128"/>
  <c r="E27" i="17128" s="1"/>
  <c r="E44" i="17128" s="1"/>
  <c r="D27" i="17128"/>
  <c r="H44" i="2"/>
  <c r="G44" i="2"/>
  <c r="F25" i="17128" s="1"/>
  <c r="F27" i="17128" s="1"/>
  <c r="D49" i="17128"/>
  <c r="E49" i="17128" s="1"/>
  <c r="I181" i="1"/>
  <c r="D12" i="17128"/>
  <c r="H119" i="2"/>
  <c r="J177" i="1"/>
  <c r="F14" i="17128"/>
  <c r="H80" i="2"/>
  <c r="H84" i="2" s="1"/>
  <c r="F44" i="17128" l="1"/>
  <c r="F49" i="17128"/>
  <c r="F41" i="17128"/>
  <c r="I183" i="1"/>
  <c r="E14" i="17128"/>
  <c r="E41" i="17128" s="1"/>
  <c r="D44" i="17128"/>
  <c r="D45" i="17128" s="1"/>
  <c r="K181" i="1"/>
  <c r="D14" i="17128"/>
  <c r="H176" i="1"/>
  <c r="F42" i="17128"/>
  <c r="J183" i="1"/>
  <c r="K177" i="1"/>
  <c r="E42" i="17128" l="1"/>
  <c r="E45" i="17128"/>
  <c r="F45" i="17128"/>
  <c r="D41" i="17128"/>
  <c r="D42" i="17128"/>
  <c r="H183" i="1"/>
  <c r="H184" i="1" s="1"/>
  <c r="I184" i="1" s="1"/>
  <c r="J184" i="1" s="1"/>
  <c r="K176" i="1"/>
  <c r="N168" i="1" s="1"/>
  <c r="E165" i="1" l="1"/>
  <c r="J165" i="1"/>
  <c r="I153" i="1"/>
  <c r="F43" i="17128"/>
  <c r="B7" i="17128" s="1"/>
  <c r="D46" i="17128"/>
  <c r="E46" i="17128" s="1"/>
  <c r="F46" i="17128" s="1"/>
  <c r="I151" i="1" s="1"/>
  <c r="D43" i="17128"/>
  <c r="D47" i="17128"/>
  <c r="E47" i="17128" s="1"/>
  <c r="F47" i="17128" s="1"/>
  <c r="C47" i="17128" s="1"/>
  <c r="E43" i="17128"/>
  <c r="C50" i="17128"/>
  <c r="F50" i="17128" s="1"/>
  <c r="I152" i="1" s="1"/>
  <c r="F48" i="17128" l="1"/>
  <c r="H148" i="1"/>
  <c r="H146" i="1" l="1"/>
  <c r="B8" i="17128"/>
</calcChain>
</file>

<file path=xl/comments1.xml><?xml version="1.0" encoding="utf-8"?>
<comments xmlns="http://schemas.openxmlformats.org/spreadsheetml/2006/main">
  <authors>
    <author>ian</author>
  </authors>
  <commentList>
    <comment ref="H146" authorId="0">
      <text>
        <r>
          <rPr>
            <sz val="9"/>
            <color indexed="81"/>
            <rFont val="Tahoma"/>
            <family val="2"/>
          </rPr>
          <t>The time from the point the project is deployed until the total net benefits equal the initial investment.</t>
        </r>
      </text>
    </comment>
    <comment ref="H148" authorId="0">
      <text>
        <r>
          <rPr>
            <sz val="9"/>
            <color indexed="81"/>
            <rFont val="Tahoma"/>
            <family val="2"/>
          </rPr>
          <t>The average annual benefit over three years divided by the initial cost.  This is an annual number directly comparable to the cost of capital or other bank investments.</t>
        </r>
      </text>
    </comment>
    <comment ref="F180" authorId="0">
      <text>
        <r>
          <rPr>
            <sz val="9"/>
            <color indexed="81"/>
            <rFont val="Tahoma"/>
            <family val="2"/>
          </rPr>
          <t>Capital expenses.  Items that are depreciated.</t>
        </r>
        <r>
          <rPr>
            <sz val="9"/>
            <color indexed="81"/>
            <rFont val="Tahoma"/>
            <family val="2"/>
          </rPr>
          <t xml:space="preserve">
</t>
        </r>
      </text>
    </comment>
    <comment ref="F181" authorId="0">
      <text>
        <r>
          <rPr>
            <sz val="9"/>
            <color indexed="81"/>
            <rFont val="Tahoma"/>
            <family val="2"/>
          </rPr>
          <t>Operating expenses.  Items that are expensed in the year they occur.</t>
        </r>
      </text>
    </comment>
  </commentList>
</comments>
</file>

<file path=xl/comments2.xml><?xml version="1.0" encoding="utf-8"?>
<comments xmlns="http://schemas.openxmlformats.org/spreadsheetml/2006/main">
  <authors>
    <author>Nucleus</author>
    <author>ian</author>
    <author>Ian Campbell</author>
  </authors>
  <commentList>
    <comment ref="D3" authorId="0">
      <text>
        <r>
          <rPr>
            <sz val="8"/>
            <color indexed="81"/>
            <rFont val="Tahoma"/>
            <family val="2"/>
          </rPr>
          <t xml:space="preserve">This is the total effective tax rate.  If you are not sure of the tax rate, use 45% as a rough estimate.  This number is most important when you are calculating the benefit from depreciation.  </t>
        </r>
      </text>
    </comment>
    <comment ref="D4" authorId="0">
      <text>
        <r>
          <rPr>
            <sz val="8"/>
            <color indexed="81"/>
            <rFont val="Tahoma"/>
            <family val="2"/>
          </rPr>
          <t xml:space="preserve">This is the corporate discount or borrowing rate.  It's used in the NPV and IRR calculations.  If you are not sure, consider a 7% rate. </t>
        </r>
      </text>
    </comment>
    <comment ref="D5" authorId="0">
      <text>
        <r>
          <rPr>
            <sz val="8"/>
            <color indexed="81"/>
            <rFont val="Tahoma"/>
            <family val="2"/>
          </rPr>
          <t xml:space="preserve">For consistency in evaluating the viability of projects most organizations use a 5-year straight-line depreciation schedule.  </t>
        </r>
      </text>
    </comment>
    <comment ref="C12" authorId="0">
      <text>
        <r>
          <rPr>
            <b/>
            <sz val="8"/>
            <color indexed="81"/>
            <rFont val="Tahoma"/>
            <family val="2"/>
          </rPr>
          <t>Nucleus:</t>
        </r>
        <r>
          <rPr>
            <sz val="8"/>
            <color indexed="81"/>
            <rFont val="Tahoma"/>
            <family val="2"/>
          </rPr>
          <t xml:space="preserve">
Enter all software costs you expect to expense as a result of the project.  Be sure to include future costs as you increase the project rollout.</t>
        </r>
      </text>
    </comment>
    <comment ref="G14" authorId="1">
      <text>
        <r>
          <rPr>
            <sz val="9"/>
            <color indexed="81"/>
            <rFont val="Tahoma"/>
            <family val="2"/>
          </rPr>
          <t xml:space="preserve">For subscription services the costs are included at the beginning of the period.  To accurately measure the ROI over a 3-year horizon the subscription cost is not included in the third year, which would incorrectly load the cost by an additional year. 
</t>
        </r>
      </text>
    </comment>
    <comment ref="H20" authorId="2">
      <text>
        <r>
          <rPr>
            <sz val="8"/>
            <color indexed="81"/>
            <rFont val="Tahoma"/>
            <family val="2"/>
          </rPr>
          <t>Remaining book value at the end of the period.</t>
        </r>
        <r>
          <rPr>
            <b/>
            <sz val="8"/>
            <color indexed="81"/>
            <rFont val="Tahoma"/>
            <family val="2"/>
          </rPr>
          <t xml:space="preserve">
</t>
        </r>
        <r>
          <rPr>
            <sz val="8"/>
            <color indexed="81"/>
            <rFont val="Tahoma"/>
            <family val="2"/>
          </rPr>
          <t xml:space="preserve">
</t>
        </r>
      </text>
    </comment>
    <comment ref="H38" authorId="2">
      <text>
        <r>
          <rPr>
            <sz val="8"/>
            <color indexed="81"/>
            <rFont val="Tahoma"/>
            <family val="2"/>
          </rPr>
          <t>Remaining book value at the end of the period.</t>
        </r>
        <r>
          <rPr>
            <b/>
            <sz val="8"/>
            <color indexed="81"/>
            <rFont val="Tahoma"/>
            <family val="2"/>
          </rPr>
          <t xml:space="preserve">
</t>
        </r>
        <r>
          <rPr>
            <sz val="8"/>
            <color indexed="81"/>
            <rFont val="Tahoma"/>
            <family val="2"/>
          </rPr>
          <t xml:space="preserve">
</t>
        </r>
      </text>
    </comment>
    <comment ref="H57" authorId="2">
      <text>
        <r>
          <rPr>
            <sz val="8"/>
            <color indexed="81"/>
            <rFont val="Tahoma"/>
            <family val="2"/>
          </rPr>
          <t>Remaining book value at the end of the period.</t>
        </r>
        <r>
          <rPr>
            <b/>
            <sz val="8"/>
            <color indexed="81"/>
            <rFont val="Tahoma"/>
            <family val="2"/>
          </rPr>
          <t xml:space="preserve">
</t>
        </r>
        <r>
          <rPr>
            <sz val="8"/>
            <color indexed="81"/>
            <rFont val="Tahoma"/>
            <family val="2"/>
          </rPr>
          <t xml:space="preserve">
</t>
        </r>
      </text>
    </comment>
    <comment ref="H79" authorId="2">
      <text>
        <r>
          <rPr>
            <sz val="8"/>
            <color indexed="81"/>
            <rFont val="Tahoma"/>
            <family val="2"/>
          </rPr>
          <t>Remaining book value at the end of the period.</t>
        </r>
        <r>
          <rPr>
            <b/>
            <sz val="8"/>
            <color indexed="81"/>
            <rFont val="Tahoma"/>
            <family val="2"/>
          </rPr>
          <t xml:space="preserve">
</t>
        </r>
        <r>
          <rPr>
            <sz val="8"/>
            <color indexed="81"/>
            <rFont val="Tahoma"/>
            <family val="2"/>
          </rPr>
          <t xml:space="preserve">
</t>
        </r>
      </text>
    </comment>
    <comment ref="D112" authorId="2">
      <text>
        <r>
          <rPr>
            <sz val="8"/>
            <color indexed="81"/>
            <rFont val="Tahoma"/>
            <family val="2"/>
          </rPr>
          <t>It is very rare to achieve benefits before the deployment of the project. Pre-start benefits might include early elimination of maintenance fees in anticipation of the deployment of a new application.</t>
        </r>
        <r>
          <rPr>
            <sz val="8"/>
            <color indexed="81"/>
            <rFont val="Tahoma"/>
            <family val="2"/>
          </rPr>
          <t xml:space="preserve">
</t>
        </r>
      </text>
    </comment>
    <comment ref="D123" authorId="2">
      <text>
        <r>
          <rPr>
            <sz val="8"/>
            <color indexed="81"/>
            <rFont val="Tahoma"/>
            <family val="2"/>
          </rPr>
          <t>It is very rare to achieve benefits before the deployment of the project. Pre-start benefits might include early elimination of maintenance fees in anticipation of the deployment of a new application.</t>
        </r>
        <r>
          <rPr>
            <sz val="8"/>
            <color indexed="81"/>
            <rFont val="Tahoma"/>
            <family val="2"/>
          </rPr>
          <t xml:space="preserve">
</t>
        </r>
      </text>
    </comment>
  </commentList>
</comments>
</file>

<file path=xl/sharedStrings.xml><?xml version="1.0" encoding="utf-8"?>
<sst xmlns="http://schemas.openxmlformats.org/spreadsheetml/2006/main" count="300" uniqueCount="187">
  <si>
    <t>Year 1</t>
  </si>
  <si>
    <t>Year 2</t>
  </si>
  <si>
    <t>Year 3</t>
  </si>
  <si>
    <t>Initial</t>
  </si>
  <si>
    <t>Software</t>
  </si>
  <si>
    <t>Hardware</t>
  </si>
  <si>
    <t>Personnel</t>
  </si>
  <si>
    <t>Consulting</t>
  </si>
  <si>
    <t>Training</t>
  </si>
  <si>
    <t>Totals</t>
  </si>
  <si>
    <t>Results</t>
  </si>
  <si>
    <t>Trainer cost</t>
  </si>
  <si>
    <t>Employee time</t>
  </si>
  <si>
    <t>Other</t>
  </si>
  <si>
    <t>Airfare</t>
  </si>
  <si>
    <t>Direct</t>
  </si>
  <si>
    <t>Indirect</t>
  </si>
  <si>
    <t>Net cash flow after taxes</t>
  </si>
  <si>
    <t>Annual ROI - direct and indirect benefits</t>
  </si>
  <si>
    <t>Annual ROI - direct benefits only</t>
  </si>
  <si>
    <t>Net cash flow before taxes</t>
  </si>
  <si>
    <t>Total</t>
  </si>
  <si>
    <t>Net cash flow after taxes (direct only)</t>
  </si>
  <si>
    <t>Direct mail and Webcast</t>
  </si>
  <si>
    <t>Telemarketing</t>
  </si>
  <si>
    <t>ANNUAL BENEFITS</t>
  </si>
  <si>
    <t>DEPRECIATION SCHEDULE</t>
  </si>
  <si>
    <t>EXPENSED COSTS</t>
  </si>
  <si>
    <t>FINANCIAL ANALYSIS</t>
  </si>
  <si>
    <t>FINANCIAL ASSUMPTIONS</t>
  </si>
  <si>
    <t>Pre-start</t>
  </si>
  <si>
    <t>SOFTWARE - EXPENSED</t>
  </si>
  <si>
    <t>HARDWARE - EXPENSED</t>
  </si>
  <si>
    <t>PERSONNEL</t>
  </si>
  <si>
    <t>TRAINING</t>
  </si>
  <si>
    <t>OTHER</t>
  </si>
  <si>
    <t>DIRECT</t>
  </si>
  <si>
    <t>INDIRECT</t>
  </si>
  <si>
    <t>Benefits</t>
  </si>
  <si>
    <t>Costs</t>
  </si>
  <si>
    <t>TOTAL PERSONNEL</t>
  </si>
  <si>
    <t>TOTAL TRAINING</t>
  </si>
  <si>
    <t>TOTAL CONSULTING</t>
  </si>
  <si>
    <t>TOTAL HARDWARE - DEPRECIATED</t>
  </si>
  <si>
    <t>TOTAL HARDWARE - EXPENSED</t>
  </si>
  <si>
    <t>TOTAL SOFTWARE - DEPRECIATED</t>
  </si>
  <si>
    <t>TOTAL SOFTWARE - EXPENSED</t>
  </si>
  <si>
    <t>TOTAL - DIRECT</t>
  </si>
  <si>
    <t>Cost Calculations</t>
  </si>
  <si>
    <t>Benefit Calculations</t>
  </si>
  <si>
    <t>TOTAL - INDIRECT</t>
  </si>
  <si>
    <t>Server hardware costs</t>
  </si>
  <si>
    <t>Integration</t>
  </si>
  <si>
    <t>Future project based</t>
  </si>
  <si>
    <t>Ongoing</t>
  </si>
  <si>
    <t>Outside location costs</t>
  </si>
  <si>
    <t>Cost of capital</t>
  </si>
  <si>
    <t>Tax rate:</t>
  </si>
  <si>
    <t>Maintenance fees</t>
  </si>
  <si>
    <t>Total per period</t>
  </si>
  <si>
    <t>All government taxes</t>
  </si>
  <si>
    <t>Net Present Value (NPV)</t>
  </si>
  <si>
    <t>Payback (Years)</t>
  </si>
  <si>
    <t>Average Annual Cost of Ownership</t>
  </si>
  <si>
    <t>3-Year IRR</t>
  </si>
  <si>
    <t>Cost of capital:</t>
  </si>
  <si>
    <t>Capital purchases - Initial year</t>
  </si>
  <si>
    <t>Capital purchases - First year</t>
  </si>
  <si>
    <t>Capital purchases - Second year</t>
  </si>
  <si>
    <t>Capital purchases - Third year</t>
  </si>
  <si>
    <t>Book</t>
  </si>
  <si>
    <t>HARDWARE - CAPITALIZED</t>
  </si>
  <si>
    <t>SOFTWARE - CAPITALIZED</t>
  </si>
  <si>
    <t>Third-party consulting</t>
  </si>
  <si>
    <t>Deployment and upgrade consulting</t>
  </si>
  <si>
    <t>CONSULTING - EXPENSED</t>
  </si>
  <si>
    <t>CONSULTING - CAPITALIZED</t>
  </si>
  <si>
    <t>TOTAL CONSULTING - DEPRECIATED</t>
  </si>
  <si>
    <t xml:space="preserve">  Management</t>
  </si>
  <si>
    <t xml:space="preserve">  Administrators</t>
  </si>
  <si>
    <t>Project consulting and personnel</t>
  </si>
  <si>
    <t>PERSONNEL - CAPITALIZED</t>
  </si>
  <si>
    <t>TOTAL PERSONNEL - DEPRECIATED</t>
  </si>
  <si>
    <t>CAPITALIZED ASSETS</t>
  </si>
  <si>
    <t>Depreciation method:</t>
  </si>
  <si>
    <t>Capital cost - Initial year</t>
  </si>
  <si>
    <t>Capital cost - First year</t>
  </si>
  <si>
    <t>Capital cost - Second year</t>
  </si>
  <si>
    <t>Capital cost - Third year</t>
  </si>
  <si>
    <t>Payback period</t>
  </si>
  <si>
    <t xml:space="preserve">  Information technology</t>
  </si>
  <si>
    <t xml:space="preserve">  Other staff</t>
  </si>
  <si>
    <t>Product license</t>
  </si>
  <si>
    <t>What is the average fully loaded annual cost of an IT person?</t>
  </si>
  <si>
    <t>Total Costs</t>
  </si>
  <si>
    <t>Cumulative Net Benefit</t>
  </si>
  <si>
    <t>Opportunity</t>
  </si>
  <si>
    <t>Internal Staff</t>
  </si>
  <si>
    <t>Initial deployment</t>
  </si>
  <si>
    <t>Ongoing Support</t>
  </si>
  <si>
    <t>Financial Analysis</t>
  </si>
  <si>
    <t>Payback Period</t>
  </si>
  <si>
    <t xml:space="preserve">Annual ROI </t>
  </si>
  <si>
    <t>Net Present Value</t>
  </si>
  <si>
    <t>Average Annual Net Benefit</t>
  </si>
  <si>
    <t>CAPEX</t>
  </si>
  <si>
    <t>OPEX</t>
  </si>
  <si>
    <t>Up Front</t>
  </si>
  <si>
    <t>Net Cash Flows</t>
  </si>
  <si>
    <t>Total Benefits</t>
  </si>
  <si>
    <t>Types of Benefits</t>
  </si>
  <si>
    <t xml:space="preserve">Net Cash Flows   </t>
  </si>
  <si>
    <t>Internal Rate of Return (IRR)</t>
  </si>
  <si>
    <t>Cost : Benefit</t>
  </si>
  <si>
    <t>Ratio</t>
  </si>
  <si>
    <t>Related Research</t>
  </si>
  <si>
    <t>Infographic: Building the financial business case</t>
  </si>
  <si>
    <t>Maximizing the potential return on investment</t>
  </si>
  <si>
    <t>Quantifying the value of increased productivity</t>
  </si>
  <si>
    <t>Understanding the metrics: NPV versus ROI</t>
  </si>
  <si>
    <t>The strengths and weaknesses of TCO</t>
  </si>
  <si>
    <t>Business Case Development</t>
  </si>
  <si>
    <t>NucleusResearch.com</t>
  </si>
  <si>
    <t>Indirect benefits: The invisible ROI drivers</t>
  </si>
  <si>
    <t>+1-617-720-2000</t>
  </si>
  <si>
    <t>Nucleus Research Inc.</t>
  </si>
  <si>
    <t xml:space="preserve">Boston MA 02109 </t>
  </si>
  <si>
    <t>100 State Street</t>
  </si>
  <si>
    <t>What is the average fully loaded annual cost of a manager?</t>
  </si>
  <si>
    <t>How many total hours will internal technology staff spend on the initial deployment?</t>
  </si>
  <si>
    <t>How many technology staff will be assigned to ongoing system maintenance?</t>
  </si>
  <si>
    <t>Consulting and professional services are typically used for initial deployment, custom development, integration, and training.</t>
  </si>
  <si>
    <t>How many total hours will management spend on the initial deployment?</t>
  </si>
  <si>
    <t>Year 1                         Year 2                       Year 3</t>
  </si>
  <si>
    <t>Prepared for: Company Name</t>
  </si>
  <si>
    <t xml:space="preserve">Cumulative Net Benefit    </t>
  </si>
  <si>
    <t>Consulting and Professional Services</t>
  </si>
  <si>
    <t>Rapid ROI Financial Business Case</t>
  </si>
  <si>
    <t>What is the annual maintenance cost for the software?</t>
  </si>
  <si>
    <t>What is the maintenance cost for this hardware?</t>
  </si>
  <si>
    <t>What is the average cost for power and cooling per year for these devices?</t>
  </si>
  <si>
    <t>Initial cost</t>
  </si>
  <si>
    <t>Power and cooling costs</t>
  </si>
  <si>
    <t>Subscription cost</t>
  </si>
  <si>
    <t xml:space="preserve">Nucleus Research ERP Market Overview </t>
  </si>
  <si>
    <t>Increased employee productivity</t>
  </si>
  <si>
    <t>What is the average annual fully loaded cost of one of these employees?</t>
  </si>
  <si>
    <t>Reduced inventory costs</t>
  </si>
  <si>
    <t>Annual benefit from reduced inventory carrying cost:</t>
  </si>
  <si>
    <t xml:space="preserve">Enterprise Asset Management </t>
  </si>
  <si>
    <r>
      <t xml:space="preserve">Copyright </t>
    </r>
    <r>
      <rPr>
        <sz val="6"/>
        <rFont val="Calibri"/>
        <family val="2"/>
      </rPr>
      <t>©</t>
    </r>
    <r>
      <rPr>
        <sz val="6"/>
        <rFont val="Segoe UI"/>
        <family val="2"/>
      </rPr>
      <t xml:space="preserve"> 2014 Nucleus Research, Inc.   Nucleus Research is the leading provider of investigative technology research and is registered with the National Association of State Boards of Accountancy (registration number: 108024).  </t>
    </r>
  </si>
  <si>
    <t>Enterprise Asset Management (EAM) applications enable companies in capital-intensive industries such as utilities, process and discrete manufacturing, health care, and real estate, as well as government agencies, maximize the returns from their assets.  Historically, companies facing profitability pressures have focused first on top-line growth and not necessarily bottom-line management.  However, vendors such as Infor, IBM, Oracle, and SAP have promoted a shift in focus from reactive to proactive maintenance and management of assets.</t>
  </si>
  <si>
    <t>Nucleus analysts found the increase of intelligent devices and sensors, integration of predictive analytics, and mobile device access to EAM applications enabled companies to evolve their asset lifecycle management strategies to better manage costs, increase productivity, and maximize the value from their asset investments.</t>
  </si>
  <si>
    <t xml:space="preserve">Nucleus Research is a global provider of investigative, case-based technology research and advisory services that delivers real-world insight and analysis into technology value. </t>
  </si>
  <si>
    <t>By what percentage will their productivity increase using the EAM solution?</t>
  </si>
  <si>
    <t>By what percentage can you reduce inventory levels using EAM?</t>
  </si>
  <si>
    <t>The software costs for an EAM project include the initial license fees (or the ongoing annual costs for a subscription license) and maintenance fees.  Other costs may include operating system, support software, or other desktop upgrades and network software changes.</t>
  </si>
  <si>
    <t>If this is an on-premise EAM solution, what is the initial cost of software licenses?</t>
  </si>
  <si>
    <t>For a cloud or SaaS EAM solution, what is the annual subscription cost?</t>
  </si>
  <si>
    <t>Hardware costs include servers purchased to support the EAM solution and any additional networking or security hardware required as part of the deployment.  Additional hardware may be needed to support networking, integration, and wireless and mobile devices.</t>
  </si>
  <si>
    <t>What is the total initial cost of hardware purchased for the EAM project?</t>
  </si>
  <si>
    <t>What is the total initial cost of professional services for the EAM project?</t>
  </si>
  <si>
    <t xml:space="preserve">The personnel costs for an EAM project include the initial time devoted to the management and deployment of the solution.  On an ongoing basis, the time devoted to managing the EAM solution should be included in the project costs.  </t>
  </si>
  <si>
    <t>Related Enterprise Asset Management Research</t>
  </si>
  <si>
    <t xml:space="preserve">EAM provides better visibility into assets across their lifecycle, the ability to access reports and analytics via mobile devices, and automation of previously-manual processes.  The measurable result was an increase in employee productivity.  Nucleus analysts have found productivity increases from 5 to 35 percent depending on the previous level of automation and integration of asset information. </t>
  </si>
  <si>
    <t>How many employees will use the EAM application?</t>
  </si>
  <si>
    <t>Annual benefit from increased employee productivity:</t>
  </si>
  <si>
    <t>Reduced maintenance contractor costs</t>
  </si>
  <si>
    <t>The ability to better track all work performed on assets and manage contractor work requests, as well as greater visibility for proactive maintenance, enables companies adopting EAM to reduce maintenance contractor costs.</t>
  </si>
  <si>
    <t>What is your total annual maintenance contractor spend?</t>
  </si>
  <si>
    <t>Annual benefit from reduced maintenance contractor costs:</t>
  </si>
  <si>
    <t>What is your current cost of capital?</t>
  </si>
  <si>
    <t>When Nucleus reviews EAM deployments the most commonly cited benefit from an EAM initiative is a reduction in inventory levels and carrying costs.  Organizations noted that the ability to better monitor and control asset inventory levels reduced the need to carry excess inventory to avoid asset failure-related downtime.</t>
  </si>
  <si>
    <t>What is your current average asset inventory level?</t>
  </si>
  <si>
    <t>Increased warranty cost recovery</t>
  </si>
  <si>
    <t>Improved tracking of repairs eligible for warranty claims and the automation of claims creation drives increased warranty cost recovery.</t>
  </si>
  <si>
    <t>What is your total annual warranty cost?</t>
  </si>
  <si>
    <t>What percentage of that warranty cost do you expect to recover using EAM?</t>
  </si>
  <si>
    <t>Annual benefit from increased warranty cost recovery:</t>
  </si>
  <si>
    <t>Reduced energy costs</t>
  </si>
  <si>
    <t>Improving the performance of assets and being able to monitor and manage their energy consumption at the individual asset level enables companies to reduce overall energy costs.</t>
  </si>
  <si>
    <t>What is your annual cost of energy associated with the assets under management?</t>
  </si>
  <si>
    <t>By what percentage will you reduce that consumption with EAM?</t>
  </si>
  <si>
    <t>Annual benefit from reduced energy costs:</t>
  </si>
  <si>
    <t>By what percentage can you reduce these costs through better planning and visibility?</t>
  </si>
  <si>
    <t>EAM Rapid Financial Business Case Tool O35</t>
  </si>
  <si>
    <t>Search the latest research from Nucleus Research</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</si>
</sst>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5" formatCode="&quot;$&quot;#,##0_);\(&quot;$&quot;#,##0\)"/>
    <numFmt numFmtId="44" formatCode="_(&quot;$&quot;* #,##0.00_);_(&quot;$&quot;* \(#,##0.00\);_(&quot;$&quot;* &quot;-&quot;??_);_(@_)"/>
    <numFmt numFmtId="43" formatCode="_(* #,##0.00_);_(* \(#,##0.00\);_(* &quot;-&quot;??_);_(@_)"/>
    <numFmt numFmtId="164" formatCode="0.0%"/>
    <numFmt numFmtId="165" formatCode="&quot;$&quot;#,##0"/>
    <numFmt numFmtId="166" formatCode="0.00_);\(0.00\)"/>
    <numFmt numFmtId="167" formatCode="0.0\ &quot;years&quot;"/>
    <numFmt numFmtId="168" formatCode="0.0\ &quot;employees&quot;"/>
    <numFmt numFmtId="169" formatCode="#&quot;-year straight-line&quot;"/>
    <numFmt numFmtId="170" formatCode="&quot;1 : &quot;#.0"/>
    <numFmt numFmtId="171" formatCode="0&quot;% Indirect&quot;"/>
    <numFmt numFmtId="172" formatCode="&quot;Direct &quot;0&quot;%&quot;"/>
    <numFmt numFmtId="173" formatCode="&quot; 1 : &quot;#.0"/>
    <numFmt numFmtId="174" formatCode="&quot;Annual ROI:&quot;\ 0%"/>
    <numFmt numFmtId="175" formatCode="&quot;Payback period:&quot;\ 0.0\ &quot;years&quot;"/>
    <numFmt numFmtId="176" formatCode="#,##0\ &quot;hours&quot;"/>
    <numFmt numFmtId="177" formatCode="#,##0\ &quot;employees&quot;"/>
  </numFmts>
  <fonts count="63" x14ac:knownFonts="1">
    <font>
      <sz val="10"/>
      <name val="Arial"/>
    </font>
    <font>
      <sz val="10"/>
      <name val="Arial"/>
      <family val="2"/>
    </font>
    <font>
      <b/>
      <sz val="10"/>
      <name val="Calibri"/>
      <family val="2"/>
    </font>
    <font>
      <sz val="7"/>
      <name val="Calibri"/>
      <family val="2"/>
    </font>
    <font>
      <b/>
      <sz val="8"/>
      <name val="Verdana"/>
      <family val="2"/>
    </font>
    <font>
      <sz val="8"/>
      <name val="Verdana"/>
      <family val="2"/>
    </font>
    <font>
      <i/>
      <sz val="8"/>
      <name val="Verdana"/>
      <family val="2"/>
    </font>
    <font>
      <sz val="8"/>
      <name val="Arial"/>
      <family val="2"/>
    </font>
    <font>
      <sz val="10"/>
      <name val="Arial"/>
      <family val="2"/>
    </font>
    <font>
      <b/>
      <sz val="11"/>
      <color indexed="10"/>
      <name val="Verdana"/>
      <family val="2"/>
    </font>
    <font>
      <sz val="9"/>
      <color indexed="81"/>
      <name val="Tahoma"/>
      <family val="2"/>
    </font>
    <font>
      <sz val="10"/>
      <color indexed="9"/>
      <name val="Arial"/>
      <family val="2"/>
    </font>
    <font>
      <sz val="8"/>
      <color indexed="63"/>
      <name val="Arial"/>
      <family val="2"/>
    </font>
    <font>
      <sz val="8"/>
      <color indexed="81"/>
      <name val="Tahoma"/>
      <family val="2"/>
    </font>
    <font>
      <sz val="10"/>
      <color indexed="9"/>
      <name val="Verdana"/>
      <family val="2"/>
    </font>
    <font>
      <b/>
      <sz val="9"/>
      <color indexed="10"/>
      <name val="Verdana"/>
      <family val="2"/>
    </font>
    <font>
      <b/>
      <sz val="11"/>
      <name val="Verdana"/>
      <family val="2"/>
    </font>
    <font>
      <sz val="10"/>
      <name val="Calibri"/>
      <family val="2"/>
    </font>
    <font>
      <b/>
      <sz val="8"/>
      <name val="Calibri"/>
      <family val="2"/>
    </font>
    <font>
      <sz val="8"/>
      <color indexed="8"/>
      <name val="Segoe UI"/>
      <family val="2"/>
    </font>
    <font>
      <sz val="9"/>
      <name val="Segoe UI"/>
      <family val="2"/>
    </font>
    <font>
      <sz val="8"/>
      <name val="Segoe UI"/>
      <family val="2"/>
    </font>
    <font>
      <b/>
      <sz val="8"/>
      <name val="Segoe UI"/>
      <family val="2"/>
    </font>
    <font>
      <sz val="10"/>
      <color indexed="9"/>
      <name val="Segoe UI"/>
      <family val="2"/>
    </font>
    <font>
      <sz val="10"/>
      <name val="Segoe UI"/>
      <family val="2"/>
    </font>
    <font>
      <b/>
      <sz val="11"/>
      <name val="Segoe UI"/>
      <family val="2"/>
    </font>
    <font>
      <b/>
      <sz val="48"/>
      <color indexed="55"/>
      <name val="Segoe UI"/>
      <family val="2"/>
    </font>
    <font>
      <b/>
      <sz val="22"/>
      <name val="Segoe UI"/>
      <family val="2"/>
    </font>
    <font>
      <sz val="8"/>
      <color indexed="63"/>
      <name val="Segoe UI"/>
      <family val="2"/>
    </font>
    <font>
      <sz val="8"/>
      <color indexed="10"/>
      <name val="Segoe UI"/>
      <family val="2"/>
    </font>
    <font>
      <sz val="8"/>
      <color indexed="9"/>
      <name val="Segoe UI"/>
      <family val="2"/>
    </font>
    <font>
      <i/>
      <sz val="8"/>
      <color indexed="10"/>
      <name val="Segoe UI"/>
      <family val="2"/>
    </font>
    <font>
      <u/>
      <sz val="8"/>
      <name val="Segoe UI"/>
      <family val="2"/>
    </font>
    <font>
      <i/>
      <sz val="8"/>
      <name val="Segoe UI"/>
      <family val="2"/>
    </font>
    <font>
      <b/>
      <sz val="11"/>
      <color indexed="10"/>
      <name val="Segoe UI"/>
      <family val="2"/>
    </font>
    <font>
      <sz val="8"/>
      <color indexed="47"/>
      <name val="Segoe UI"/>
      <family val="2"/>
    </font>
    <font>
      <b/>
      <sz val="10"/>
      <name val="Segoe UI"/>
      <family val="2"/>
    </font>
    <font>
      <sz val="6"/>
      <name val="Segoe UI"/>
      <family val="2"/>
    </font>
    <font>
      <sz val="9"/>
      <name val="Arial"/>
      <family val="2"/>
    </font>
    <font>
      <i/>
      <sz val="16"/>
      <name val="Segoe UI"/>
      <family val="2"/>
    </font>
    <font>
      <sz val="14"/>
      <name val="Segoe UI"/>
      <family val="2"/>
    </font>
    <font>
      <b/>
      <sz val="9"/>
      <name val="Segoe UI"/>
      <family val="2"/>
    </font>
    <font>
      <b/>
      <sz val="12"/>
      <name val="Segoe UI"/>
      <family val="2"/>
    </font>
    <font>
      <b/>
      <sz val="12"/>
      <name val="Arial"/>
      <family val="2"/>
    </font>
    <font>
      <b/>
      <sz val="8"/>
      <color indexed="9"/>
      <name val="Segoe UI"/>
      <family val="2"/>
    </font>
    <font>
      <b/>
      <sz val="8"/>
      <color indexed="63"/>
      <name val="Segoe UI"/>
      <family val="2"/>
    </font>
    <font>
      <sz val="8"/>
      <color rgb="FFFF0000"/>
      <name val="Segoe UI"/>
      <family val="2"/>
    </font>
    <font>
      <sz val="8"/>
      <color theme="0"/>
      <name val="Segoe UI"/>
      <family val="2"/>
    </font>
    <font>
      <sz val="6"/>
      <color theme="0" tint="-0.249977111117893"/>
      <name val="Segoe UI"/>
      <family val="2"/>
    </font>
    <font>
      <sz val="8"/>
      <color rgb="FF000000"/>
      <name val="Tahoma"/>
      <family val="2"/>
    </font>
    <font>
      <b/>
      <sz val="8"/>
      <color indexed="81"/>
      <name val="Tahoma"/>
      <family val="2"/>
    </font>
    <font>
      <b/>
      <sz val="8"/>
      <color indexed="10"/>
      <name val="Segoe UI"/>
      <family val="2"/>
    </font>
    <font>
      <b/>
      <sz val="8"/>
      <color indexed="8"/>
      <name val="Segoe UI"/>
      <family val="2"/>
    </font>
    <font>
      <sz val="9"/>
      <color theme="0"/>
      <name val="Segoe UI"/>
      <family val="2"/>
    </font>
    <font>
      <sz val="9"/>
      <color theme="1"/>
      <name val="Segoe UI"/>
      <family val="2"/>
    </font>
    <font>
      <sz val="10"/>
      <color theme="1"/>
      <name val="Segoe UI"/>
      <family val="2"/>
    </font>
    <font>
      <u/>
      <sz val="10"/>
      <color theme="10"/>
      <name val="Arial"/>
      <family val="2"/>
    </font>
    <font>
      <b/>
      <sz val="9"/>
      <color theme="1" tint="4.9989318521683403E-2"/>
      <name val="Segoe UI"/>
      <family val="2"/>
    </font>
    <font>
      <sz val="6"/>
      <name val="Calibri"/>
      <family val="2"/>
    </font>
    <font>
      <sz val="7"/>
      <name val="Segoe UI"/>
      <family val="2"/>
    </font>
    <font>
      <sz val="11"/>
      <name val="Arial"/>
      <family val="2"/>
    </font>
    <font>
      <b/>
      <sz val="11"/>
      <name val="Arial"/>
      <family val="2"/>
    </font>
    <font>
      <b/>
      <sz val="24"/>
      <name val="Segoe UI"/>
      <family val="2"/>
    </font>
  </fonts>
  <fills count="13">
    <fill>
      <patternFill patternType="none"/>
    </fill>
    <fill>
      <patternFill patternType="gray125"/>
    </fill>
    <fill>
      <patternFill patternType="solid">
        <fgColor indexed="9"/>
        <bgColor indexed="64"/>
      </patternFill>
    </fill>
    <fill>
      <patternFill patternType="solid">
        <fgColor indexed="47"/>
        <bgColor indexed="64"/>
      </patternFill>
    </fill>
    <fill>
      <gradientFill degree="90">
        <stop position="0">
          <color theme="0" tint="-0.25098422193060094"/>
        </stop>
        <stop position="1">
          <color theme="0"/>
        </stop>
      </gradientFill>
    </fill>
    <fill>
      <gradientFill degree="180">
        <stop position="0">
          <color theme="0"/>
        </stop>
        <stop position="1">
          <color theme="0" tint="-0.25098422193060094"/>
        </stop>
      </gradientFill>
    </fill>
    <fill>
      <gradientFill>
        <stop position="0">
          <color theme="0"/>
        </stop>
        <stop position="1">
          <color theme="0" tint="-0.25098422193060094"/>
        </stop>
      </gradientFill>
    </fill>
    <fill>
      <gradientFill type="path" left="1" right="1">
        <stop position="0">
          <color theme="0" tint="-0.25098422193060094"/>
        </stop>
        <stop position="1">
          <color theme="0"/>
        </stop>
      </gradientFill>
    </fill>
    <fill>
      <gradientFill type="path">
        <stop position="0">
          <color theme="0" tint="-0.25098422193060094"/>
        </stop>
        <stop position="1">
          <color theme="0"/>
        </stop>
      </gradientFill>
    </fill>
    <fill>
      <gradientFill type="path" left="1" right="1" top="1" bottom="1">
        <stop position="0">
          <color theme="0" tint="-0.25098422193060094"/>
        </stop>
        <stop position="1">
          <color theme="0"/>
        </stop>
      </gradientFill>
    </fill>
    <fill>
      <gradientFill type="path" top="1" bottom="1">
        <stop position="0">
          <color theme="0" tint="-0.25098422193060094"/>
        </stop>
        <stop position="1">
          <color theme="0"/>
        </stop>
      </gradientFill>
    </fill>
    <fill>
      <gradientFill degree="90">
        <stop position="0">
          <color theme="0"/>
        </stop>
        <stop position="1">
          <color theme="0" tint="-0.25098422193060094"/>
        </stop>
      </gradientFill>
    </fill>
    <fill>
      <patternFill patternType="solid">
        <fgColor theme="0" tint="-0.14999847407452621"/>
        <bgColor indexed="64"/>
      </patternFill>
    </fill>
  </fills>
  <borders count="13">
    <border>
      <left/>
      <right/>
      <top/>
      <bottom/>
      <diagonal/>
    </border>
    <border>
      <left/>
      <right/>
      <top/>
      <bottom style="thin">
        <color indexed="22"/>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top/>
      <bottom style="medium">
        <color rgb="FFC00000"/>
      </bottom>
      <diagonal/>
    </border>
    <border>
      <left/>
      <right/>
      <top/>
      <bottom style="thin">
        <color rgb="FFC00000"/>
      </bottom>
      <diagonal/>
    </border>
    <border>
      <left/>
      <right style="thick">
        <color rgb="FFC00000"/>
      </right>
      <top/>
      <bottom/>
      <diagonal/>
    </border>
    <border>
      <left/>
      <right/>
      <top style="thin">
        <color theme="0" tint="-0.14996795556505021"/>
      </top>
      <bottom/>
      <diagonal/>
    </border>
    <border>
      <left/>
      <right/>
      <top style="thin">
        <color theme="0" tint="-0.24994659260841701"/>
      </top>
      <bottom/>
      <diagonal/>
    </border>
    <border>
      <left style="thin">
        <color theme="0" tint="-0.24994659260841701"/>
      </left>
      <right/>
      <top style="thin">
        <color theme="0" tint="-0.24994659260841701"/>
      </top>
      <bottom/>
      <diagonal/>
    </border>
    <border>
      <left style="thin">
        <color theme="0" tint="-0.24994659260841701"/>
      </left>
      <right/>
      <top/>
      <bottom/>
      <diagonal/>
    </border>
    <border>
      <left style="thin">
        <color theme="0" tint="-0.14993743705557422"/>
      </left>
      <right/>
      <top style="thin">
        <color theme="0" tint="-0.14996795556505021"/>
      </top>
      <bottom/>
      <diagonal/>
    </border>
    <border>
      <left style="thin">
        <color theme="0" tint="-0.14993743705557422"/>
      </left>
      <right/>
      <top/>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8" fillId="0" borderId="0"/>
    <xf numFmtId="9" fontId="1" fillId="0" borderId="0" applyFont="0" applyFill="0" applyBorder="0" applyAlignment="0" applyProtection="0"/>
    <xf numFmtId="0" fontId="1" fillId="0" borderId="0"/>
    <xf numFmtId="0" fontId="56" fillId="0" borderId="0" applyNumberFormat="0" applyFill="0" applyBorder="0" applyAlignment="0" applyProtection="0"/>
  </cellStyleXfs>
  <cellXfs count="319">
    <xf numFmtId="0" fontId="0" fillId="0" borderId="0" xfId="0"/>
    <xf numFmtId="0" fontId="11" fillId="0" borderId="0" xfId="0" applyFont="1" applyFill="1" applyProtection="1"/>
    <xf numFmtId="0" fontId="12" fillId="0" borderId="0" xfId="0" applyFont="1" applyFill="1" applyAlignment="1" applyProtection="1">
      <alignment horizontal="right"/>
    </xf>
    <xf numFmtId="0" fontId="9" fillId="0" borderId="0" xfId="0" applyFont="1" applyFill="1" applyAlignment="1" applyProtection="1">
      <alignment horizontal="right"/>
    </xf>
    <xf numFmtId="0" fontId="5" fillId="2" borderId="0" xfId="0" applyFont="1" applyFill="1" applyProtection="1">
      <protection locked="0"/>
    </xf>
    <xf numFmtId="0" fontId="5" fillId="2" borderId="0" xfId="0" applyFont="1" applyFill="1" applyBorder="1" applyProtection="1">
      <protection locked="0"/>
    </xf>
    <xf numFmtId="0" fontId="7" fillId="0" borderId="0" xfId="0" applyFont="1" applyFill="1" applyBorder="1" applyProtection="1"/>
    <xf numFmtId="0" fontId="5" fillId="0" borderId="0" xfId="0" applyFont="1" applyFill="1" applyBorder="1" applyProtection="1"/>
    <xf numFmtId="0" fontId="4" fillId="0" borderId="0" xfId="0" applyFont="1" applyFill="1" applyBorder="1" applyProtection="1"/>
    <xf numFmtId="3" fontId="5" fillId="0" borderId="0" xfId="0" applyNumberFormat="1" applyFont="1" applyFill="1" applyBorder="1" applyProtection="1">
      <protection locked="0"/>
    </xf>
    <xf numFmtId="0" fontId="0" fillId="0" borderId="0" xfId="0" applyProtection="1"/>
    <xf numFmtId="0" fontId="5" fillId="0" borderId="0" xfId="0" applyFont="1" applyFill="1" applyProtection="1"/>
    <xf numFmtId="3" fontId="5" fillId="0" borderId="0" xfId="0" applyNumberFormat="1" applyFont="1" applyFill="1" applyBorder="1" applyProtection="1"/>
    <xf numFmtId="0" fontId="5" fillId="0" borderId="0" xfId="0" applyFont="1" applyBorder="1" applyProtection="1"/>
    <xf numFmtId="0" fontId="5" fillId="0" borderId="0" xfId="0" applyFont="1" applyProtection="1"/>
    <xf numFmtId="0" fontId="7" fillId="0" borderId="0" xfId="0" applyFont="1" applyFill="1" applyProtection="1"/>
    <xf numFmtId="0" fontId="4" fillId="0" borderId="0" xfId="0" applyFont="1" applyFill="1" applyProtection="1"/>
    <xf numFmtId="0" fontId="14" fillId="0" borderId="0" xfId="0" applyFont="1" applyFill="1" applyProtection="1"/>
    <xf numFmtId="0" fontId="4" fillId="0" borderId="0" xfId="0" applyFont="1" applyProtection="1"/>
    <xf numFmtId="0" fontId="4" fillId="0" borderId="0" xfId="0" applyFont="1" applyBorder="1" applyProtection="1"/>
    <xf numFmtId="0" fontId="7" fillId="2" borderId="0" xfId="0" applyFont="1" applyFill="1" applyBorder="1" applyProtection="1"/>
    <xf numFmtId="0" fontId="5" fillId="2" borderId="0" xfId="0" applyFont="1" applyFill="1" applyProtection="1"/>
    <xf numFmtId="3" fontId="5" fillId="0" borderId="0" xfId="0" applyNumberFormat="1" applyFont="1" applyProtection="1"/>
    <xf numFmtId="3" fontId="5" fillId="0" borderId="0" xfId="0" applyNumberFormat="1" applyFont="1" applyFill="1" applyProtection="1"/>
    <xf numFmtId="0" fontId="5" fillId="2" borderId="0" xfId="0" applyFont="1" applyFill="1" applyBorder="1" applyProtection="1"/>
    <xf numFmtId="3" fontId="5" fillId="3" borderId="0" xfId="0" applyNumberFormat="1" applyFont="1" applyFill="1" applyBorder="1" applyAlignment="1" applyProtection="1">
      <alignment horizontal="right"/>
    </xf>
    <xf numFmtId="3" fontId="5" fillId="3" borderId="0" xfId="0" applyNumberFormat="1" applyFont="1" applyFill="1" applyBorder="1" applyProtection="1"/>
    <xf numFmtId="0" fontId="0" fillId="0" borderId="0" xfId="0" applyBorder="1" applyProtection="1"/>
    <xf numFmtId="3" fontId="5" fillId="0" borderId="0" xfId="0" applyNumberFormat="1" applyFont="1" applyBorder="1" applyProtection="1"/>
    <xf numFmtId="3" fontId="5" fillId="0" borderId="0" xfId="0" applyNumberFormat="1" applyFont="1" applyProtection="1">
      <protection locked="0"/>
    </xf>
    <xf numFmtId="0" fontId="5" fillId="0" borderId="0" xfId="0" applyFont="1" applyProtection="1">
      <protection locked="0"/>
    </xf>
    <xf numFmtId="0" fontId="6" fillId="0" borderId="0" xfId="0" applyFont="1" applyBorder="1" applyProtection="1">
      <protection locked="0"/>
    </xf>
    <xf numFmtId="0" fontId="5" fillId="0" borderId="0" xfId="0" applyFont="1" applyBorder="1" applyProtection="1">
      <protection locked="0"/>
    </xf>
    <xf numFmtId="3" fontId="5" fillId="0" borderId="0" xfId="0" applyNumberFormat="1" applyFont="1" applyBorder="1" applyProtection="1">
      <protection locked="0"/>
    </xf>
    <xf numFmtId="0" fontId="4" fillId="2" borderId="0" xfId="0" applyFont="1" applyFill="1" applyBorder="1" applyProtection="1">
      <protection locked="0"/>
    </xf>
    <xf numFmtId="3" fontId="5" fillId="3" borderId="0" xfId="0" applyNumberFormat="1" applyFont="1" applyFill="1" applyProtection="1">
      <protection locked="0"/>
    </xf>
    <xf numFmtId="3" fontId="5" fillId="3" borderId="0" xfId="0" applyNumberFormat="1" applyFont="1" applyFill="1" applyBorder="1" applyProtection="1">
      <protection locked="0"/>
    </xf>
    <xf numFmtId="0" fontId="4" fillId="0" borderId="0" xfId="3" applyFont="1" applyFill="1" applyBorder="1"/>
    <xf numFmtId="5" fontId="5" fillId="0" borderId="0" xfId="3" applyNumberFormat="1" applyFont="1" applyFill="1" applyBorder="1" applyAlignment="1">
      <alignment horizontal="right"/>
    </xf>
    <xf numFmtId="5" fontId="4" fillId="0" borderId="1" xfId="3" applyNumberFormat="1" applyFont="1" applyFill="1" applyBorder="1" applyAlignment="1">
      <alignment horizontal="right"/>
    </xf>
    <xf numFmtId="5" fontId="4" fillId="0" borderId="0" xfId="3" applyNumberFormat="1" applyFont="1" applyFill="1" applyBorder="1" applyAlignment="1">
      <alignment horizontal="right"/>
    </xf>
    <xf numFmtId="5" fontId="5" fillId="0" borderId="1" xfId="3" applyNumberFormat="1" applyFont="1" applyFill="1" applyBorder="1" applyAlignment="1">
      <alignment horizontal="right"/>
    </xf>
    <xf numFmtId="0" fontId="5" fillId="0" borderId="1" xfId="3" applyFont="1" applyFill="1" applyBorder="1" applyAlignment="1">
      <alignment horizontal="right"/>
    </xf>
    <xf numFmtId="0" fontId="4" fillId="0" borderId="1" xfId="3" applyFont="1" applyFill="1" applyBorder="1"/>
    <xf numFmtId="5" fontId="5" fillId="0" borderId="0" xfId="3" applyNumberFormat="1" applyFont="1" applyFill="1" applyBorder="1" applyAlignment="1" applyProtection="1">
      <alignment horizontal="right"/>
      <protection locked="0"/>
    </xf>
    <xf numFmtId="0" fontId="5" fillId="0" borderId="0" xfId="3" applyFont="1" applyFill="1" applyBorder="1" applyAlignment="1" applyProtection="1">
      <alignment horizontal="right"/>
      <protection locked="0"/>
    </xf>
    <xf numFmtId="9" fontId="5" fillId="0" borderId="0" xfId="0" applyNumberFormat="1" applyFont="1" applyBorder="1" applyAlignment="1" applyProtection="1">
      <alignment horizontal="center"/>
    </xf>
    <xf numFmtId="0" fontId="5" fillId="0" borderId="0" xfId="0" applyFont="1" applyBorder="1" applyAlignment="1" applyProtection="1">
      <alignment horizontal="right"/>
    </xf>
    <xf numFmtId="0" fontId="5" fillId="0" borderId="0" xfId="0" applyFont="1" applyBorder="1" applyAlignment="1" applyProtection="1">
      <alignment horizontal="left"/>
    </xf>
    <xf numFmtId="9" fontId="5" fillId="0" borderId="0" xfId="0" applyNumberFormat="1" applyFont="1" applyBorder="1" applyAlignment="1" applyProtection="1">
      <alignment horizontal="left"/>
    </xf>
    <xf numFmtId="0" fontId="5" fillId="0" borderId="0" xfId="0" applyFont="1" applyFill="1" applyProtection="1">
      <protection locked="0"/>
    </xf>
    <xf numFmtId="3" fontId="5" fillId="0" borderId="0" xfId="1" applyNumberFormat="1" applyFont="1" applyFill="1" applyBorder="1" applyAlignment="1" applyProtection="1">
      <protection locked="0"/>
    </xf>
    <xf numFmtId="3" fontId="5" fillId="3" borderId="0" xfId="0" applyNumberFormat="1" applyFont="1" applyFill="1" applyProtection="1"/>
    <xf numFmtId="0" fontId="11" fillId="0" borderId="0" xfId="0" applyFont="1" applyFill="1" applyBorder="1" applyProtection="1"/>
    <xf numFmtId="0" fontId="15" fillId="0" borderId="0" xfId="0" applyFont="1" applyProtection="1"/>
    <xf numFmtId="0" fontId="21" fillId="0" borderId="0" xfId="0" applyFont="1" applyProtection="1"/>
    <xf numFmtId="0" fontId="22" fillId="0" borderId="0" xfId="0" applyFont="1" applyProtection="1"/>
    <xf numFmtId="0" fontId="23" fillId="0" borderId="0" xfId="0" applyFont="1" applyFill="1" applyProtection="1"/>
    <xf numFmtId="0" fontId="24" fillId="0" borderId="0" xfId="0" applyFont="1" applyFill="1" applyProtection="1"/>
    <xf numFmtId="0" fontId="21" fillId="0" borderId="0" xfId="0" applyFont="1" applyFill="1" applyAlignment="1" applyProtection="1">
      <alignment horizontal="justify" vertical="top" wrapText="1"/>
    </xf>
    <xf numFmtId="0" fontId="26" fillId="0" borderId="0" xfId="0" applyFont="1" applyFill="1" applyAlignment="1" applyProtection="1">
      <alignment horizontal="right" textRotation="90"/>
    </xf>
    <xf numFmtId="0" fontId="21" fillId="0" borderId="0" xfId="0" applyFont="1" applyAlignment="1" applyProtection="1">
      <alignment horizontal="right"/>
    </xf>
    <xf numFmtId="0" fontId="21" fillId="0" borderId="0" xfId="0" applyFont="1" applyAlignment="1" applyProtection="1"/>
    <xf numFmtId="0" fontId="21" fillId="0" borderId="0" xfId="0" applyFont="1" applyFill="1" applyAlignment="1" applyProtection="1">
      <alignment horizontal="right"/>
    </xf>
    <xf numFmtId="0" fontId="28" fillId="0" borderId="0" xfId="0" applyFont="1" applyFill="1" applyAlignment="1" applyProtection="1">
      <alignment horizontal="right"/>
    </xf>
    <xf numFmtId="0" fontId="21" fillId="0" borderId="0" xfId="0" applyFont="1" applyFill="1" applyProtection="1"/>
    <xf numFmtId="0" fontId="24" fillId="0" borderId="0" xfId="0" applyFont="1"/>
    <xf numFmtId="0" fontId="29" fillId="0" borderId="0" xfId="0" applyFont="1" applyFill="1" applyProtection="1"/>
    <xf numFmtId="0" fontId="30" fillId="0" borderId="0" xfId="0" applyFont="1" applyFill="1" applyProtection="1"/>
    <xf numFmtId="0" fontId="21" fillId="0" borderId="0" xfId="0" applyFont="1" applyFill="1" applyBorder="1" applyProtection="1"/>
    <xf numFmtId="0" fontId="32" fillId="0" borderId="0" xfId="0" applyFont="1" applyFill="1" applyProtection="1"/>
    <xf numFmtId="3" fontId="21" fillId="0" borderId="0" xfId="2" applyNumberFormat="1" applyFont="1" applyFill="1" applyBorder="1" applyAlignment="1" applyProtection="1">
      <alignment horizontal="right"/>
      <protection locked="0"/>
    </xf>
    <xf numFmtId="164" fontId="21" fillId="0" borderId="0" xfId="2" applyNumberFormat="1" applyFont="1" applyFill="1" applyBorder="1" applyAlignment="1" applyProtection="1">
      <alignment horizontal="right"/>
      <protection locked="0"/>
    </xf>
    <xf numFmtId="0" fontId="33" fillId="0" borderId="0" xfId="0" applyFont="1" applyFill="1" applyProtection="1">
      <protection hidden="1"/>
    </xf>
    <xf numFmtId="0" fontId="30" fillId="0" borderId="0" xfId="0" applyFont="1" applyFill="1" applyProtection="1">
      <protection locked="0" hidden="1"/>
    </xf>
    <xf numFmtId="165" fontId="21" fillId="0" borderId="0" xfId="2" applyNumberFormat="1" applyFont="1" applyFill="1" applyBorder="1" applyAlignment="1" applyProtection="1">
      <alignment horizontal="right"/>
    </xf>
    <xf numFmtId="0" fontId="22" fillId="0" borderId="0" xfId="0" applyFont="1" applyFill="1" applyBorder="1" applyProtection="1"/>
    <xf numFmtId="37" fontId="21" fillId="0" borderId="0" xfId="0" applyNumberFormat="1" applyFont="1" applyFill="1" applyBorder="1" applyAlignment="1" applyProtection="1">
      <alignment horizontal="right"/>
    </xf>
    <xf numFmtId="3" fontId="22" fillId="0" borderId="0" xfId="0" applyNumberFormat="1" applyFont="1" applyFill="1" applyBorder="1" applyProtection="1"/>
    <xf numFmtId="0" fontId="22" fillId="0" borderId="0" xfId="0" applyFont="1" applyFill="1" applyAlignment="1" applyProtection="1">
      <alignment horizontal="right"/>
    </xf>
    <xf numFmtId="0" fontId="21" fillId="0" borderId="0" xfId="3" applyFont="1" applyFill="1" applyBorder="1" applyAlignment="1" applyProtection="1">
      <protection locked="0"/>
    </xf>
    <xf numFmtId="0" fontId="16" fillId="0" borderId="0" xfId="0" applyFont="1" applyFill="1" applyBorder="1" applyAlignment="1" applyProtection="1">
      <alignment horizontal="left"/>
    </xf>
    <xf numFmtId="0" fontId="30" fillId="0" borderId="0" xfId="0" applyFont="1" applyFill="1" applyProtection="1">
      <protection locked="0"/>
    </xf>
    <xf numFmtId="37" fontId="21" fillId="0" borderId="0" xfId="0" applyNumberFormat="1" applyFont="1" applyFill="1" applyProtection="1"/>
    <xf numFmtId="0" fontId="17" fillId="0" borderId="0" xfId="0" applyFont="1" applyFill="1" applyProtection="1">
      <protection hidden="1"/>
    </xf>
    <xf numFmtId="37" fontId="17" fillId="0" borderId="0" xfId="0" applyNumberFormat="1" applyFont="1" applyFill="1" applyProtection="1">
      <protection hidden="1"/>
    </xf>
    <xf numFmtId="0" fontId="17" fillId="0" borderId="0" xfId="0" applyFont="1" applyFill="1" applyBorder="1"/>
    <xf numFmtId="0" fontId="3" fillId="0" borderId="0" xfId="0" applyFont="1" applyFill="1" applyBorder="1" applyAlignment="1">
      <alignment horizontal="justify" vertical="top" wrapText="1"/>
    </xf>
    <xf numFmtId="37" fontId="17" fillId="0" borderId="0" xfId="0" applyNumberFormat="1" applyFont="1" applyFill="1" applyAlignment="1" applyProtection="1">
      <alignment horizontal="right"/>
      <protection hidden="1"/>
    </xf>
    <xf numFmtId="170" fontId="17" fillId="0" borderId="0" xfId="0" applyNumberFormat="1" applyFont="1" applyFill="1" applyAlignment="1" applyProtection="1">
      <alignment horizontal="right"/>
      <protection hidden="1"/>
    </xf>
    <xf numFmtId="37" fontId="21" fillId="0" borderId="0" xfId="0" applyNumberFormat="1" applyFont="1" applyProtection="1"/>
    <xf numFmtId="3" fontId="36" fillId="0" borderId="0" xfId="0" applyNumberFormat="1" applyFont="1" applyFill="1" applyBorder="1" applyAlignment="1" applyProtection="1">
      <alignment horizontal="left"/>
    </xf>
    <xf numFmtId="0" fontId="22" fillId="0" borderId="0" xfId="0" applyFont="1" applyFill="1" applyBorder="1" applyAlignment="1" applyProtection="1">
      <alignment horizontal="right"/>
    </xf>
    <xf numFmtId="0" fontId="22" fillId="0" borderId="0" xfId="0" applyFont="1" applyAlignment="1" applyProtection="1">
      <alignment horizontal="right"/>
    </xf>
    <xf numFmtId="0" fontId="21" fillId="0" borderId="0" xfId="3" applyFont="1" applyFill="1" applyBorder="1" applyAlignment="1" applyProtection="1">
      <alignment horizontal="right"/>
      <protection locked="0"/>
    </xf>
    <xf numFmtId="0" fontId="21" fillId="0" borderId="0" xfId="0" applyFont="1" applyFill="1" applyBorder="1" applyAlignment="1" applyProtection="1">
      <alignment horizontal="right"/>
    </xf>
    <xf numFmtId="0" fontId="22" fillId="0" borderId="0" xfId="3" applyFont="1" applyFill="1" applyBorder="1" applyAlignment="1" applyProtection="1">
      <protection locked="0"/>
    </xf>
    <xf numFmtId="37" fontId="22" fillId="0" borderId="0" xfId="0" applyNumberFormat="1" applyFont="1" applyFill="1" applyBorder="1" applyAlignment="1" applyProtection="1">
      <alignment horizontal="right"/>
    </xf>
    <xf numFmtId="171" fontId="21" fillId="0" borderId="0" xfId="0" applyNumberFormat="1" applyFont="1" applyAlignment="1" applyProtection="1">
      <alignment horizontal="left"/>
    </xf>
    <xf numFmtId="37" fontId="30" fillId="0" borderId="0" xfId="0" applyNumberFormat="1" applyFont="1" applyProtection="1"/>
    <xf numFmtId="0" fontId="30" fillId="0" borderId="0" xfId="0" applyFont="1" applyProtection="1"/>
    <xf numFmtId="0" fontId="20" fillId="0" borderId="0" xfId="0" applyFont="1" applyFill="1" applyBorder="1" applyAlignment="1" applyProtection="1">
      <alignment horizontal="left"/>
    </xf>
    <xf numFmtId="3" fontId="20" fillId="0" borderId="0" xfId="0" applyNumberFormat="1" applyFont="1" applyFill="1" applyBorder="1" applyAlignment="1" applyProtection="1">
      <alignment horizontal="right"/>
    </xf>
    <xf numFmtId="0" fontId="37" fillId="0" borderId="0" xfId="0" applyFont="1" applyAlignment="1" applyProtection="1">
      <alignment horizontal="left"/>
    </xf>
    <xf numFmtId="0" fontId="46" fillId="0" borderId="0" xfId="0" applyFont="1" applyProtection="1"/>
    <xf numFmtId="0" fontId="47" fillId="0" borderId="0" xfId="0" applyFont="1" applyAlignment="1" applyProtection="1">
      <alignment horizontal="right"/>
    </xf>
    <xf numFmtId="37" fontId="47" fillId="0" borderId="0" xfId="0" applyNumberFormat="1" applyFont="1" applyAlignment="1" applyProtection="1">
      <alignment horizontal="right"/>
    </xf>
    <xf numFmtId="172" fontId="21" fillId="0" borderId="0" xfId="0" applyNumberFormat="1" applyFont="1" applyAlignment="1" applyProtection="1">
      <alignment horizontal="right"/>
    </xf>
    <xf numFmtId="0" fontId="41" fillId="0" borderId="0" xfId="0" applyFont="1" applyFill="1" applyBorder="1" applyProtection="1"/>
    <xf numFmtId="0" fontId="41" fillId="0" borderId="0" xfId="0" applyFont="1" applyAlignment="1" applyProtection="1">
      <alignment horizontal="right"/>
    </xf>
    <xf numFmtId="0" fontId="42" fillId="0" borderId="0" xfId="0" applyFont="1" applyFill="1" applyBorder="1" applyAlignment="1" applyProtection="1">
      <alignment horizontal="right" vertical="center"/>
    </xf>
    <xf numFmtId="0" fontId="21" fillId="0" borderId="0" xfId="0" applyFont="1" applyBorder="1" applyProtection="1"/>
    <xf numFmtId="0" fontId="44" fillId="0" borderId="0" xfId="0" applyFont="1" applyFill="1" applyProtection="1"/>
    <xf numFmtId="0" fontId="22" fillId="0" borderId="0" xfId="0" applyFont="1" applyBorder="1" applyProtection="1"/>
    <xf numFmtId="0" fontId="45" fillId="0" borderId="0" xfId="0" applyFont="1" applyFill="1" applyAlignment="1" applyProtection="1">
      <alignment horizontal="right"/>
    </xf>
    <xf numFmtId="0" fontId="33" fillId="0" borderId="0" xfId="0" applyFont="1" applyFill="1" applyProtection="1"/>
    <xf numFmtId="0" fontId="33" fillId="0" borderId="0" xfId="0" applyFont="1" applyFill="1" applyBorder="1" applyProtection="1"/>
    <xf numFmtId="0" fontId="38" fillId="0" borderId="0" xfId="0" applyFont="1" applyAlignment="1" applyProtection="1">
      <alignment horizontal="left"/>
    </xf>
    <xf numFmtId="0" fontId="43" fillId="0" borderId="0" xfId="0" applyFont="1" applyAlignment="1" applyProtection="1">
      <alignment horizontal="right"/>
    </xf>
    <xf numFmtId="37" fontId="30" fillId="0" borderId="0" xfId="0" applyNumberFormat="1" applyFont="1" applyFill="1" applyProtection="1"/>
    <xf numFmtId="0" fontId="0" fillId="0" borderId="0" xfId="0" applyAlignment="1" applyProtection="1"/>
    <xf numFmtId="0" fontId="21" fillId="0" borderId="2" xfId="0" applyFont="1" applyFill="1" applyBorder="1" applyProtection="1"/>
    <xf numFmtId="0" fontId="21" fillId="0" borderId="3" xfId="0" applyFont="1" applyFill="1" applyBorder="1" applyProtection="1"/>
    <xf numFmtId="0" fontId="21" fillId="0" borderId="3" xfId="0" applyFont="1" applyBorder="1" applyProtection="1"/>
    <xf numFmtId="0" fontId="48" fillId="0" borderId="0" xfId="0" applyFont="1" applyAlignment="1" applyProtection="1">
      <alignment horizontal="left"/>
    </xf>
    <xf numFmtId="0" fontId="0" fillId="0" borderId="0" xfId="0" applyAlignment="1" applyProtection="1">
      <alignment horizontal="left"/>
    </xf>
    <xf numFmtId="0" fontId="26" fillId="0" borderId="0" xfId="0" applyFont="1" applyFill="1" applyAlignment="1" applyProtection="1">
      <alignment horizontal="right" textRotation="90"/>
    </xf>
    <xf numFmtId="0" fontId="0" fillId="0" borderId="0" xfId="0" applyAlignment="1"/>
    <xf numFmtId="0" fontId="18" fillId="0" borderId="0" xfId="0" applyFont="1" applyFill="1" applyBorder="1" applyAlignment="1">
      <alignment horizontal="justify" vertical="top" wrapText="1"/>
    </xf>
    <xf numFmtId="0" fontId="37" fillId="0" borderId="0" xfId="0" applyFont="1" applyAlignment="1">
      <alignment horizontal="left" vertical="top" wrapText="1"/>
    </xf>
    <xf numFmtId="0" fontId="37" fillId="0" borderId="0" xfId="0" quotePrefix="1" applyFont="1" applyAlignment="1">
      <alignment horizontal="left" vertical="top" wrapText="1"/>
    </xf>
    <xf numFmtId="0" fontId="21" fillId="0" borderId="0" xfId="0" applyFont="1" applyAlignment="1">
      <alignment horizontal="left" vertical="top"/>
    </xf>
    <xf numFmtId="0" fontId="21" fillId="0" borderId="0" xfId="0" quotePrefix="1" applyFont="1" applyAlignment="1">
      <alignment horizontal="left" vertical="top"/>
    </xf>
    <xf numFmtId="0" fontId="51" fillId="0" borderId="0" xfId="0" applyFont="1" applyProtection="1"/>
    <xf numFmtId="9" fontId="20" fillId="0" borderId="0" xfId="0" applyNumberFormat="1" applyFont="1" applyAlignment="1" applyProtection="1">
      <alignment horizontal="right"/>
    </xf>
    <xf numFmtId="0" fontId="21" fillId="4" borderId="0" xfId="0" applyFont="1" applyFill="1" applyProtection="1"/>
    <xf numFmtId="0" fontId="22" fillId="4" borderId="0" xfId="0" applyFont="1" applyFill="1" applyProtection="1"/>
    <xf numFmtId="0" fontId="21" fillId="5" borderId="0" xfId="0" applyFont="1" applyFill="1" applyProtection="1"/>
    <xf numFmtId="0" fontId="28" fillId="5" borderId="0" xfId="0" applyFont="1" applyFill="1" applyAlignment="1" applyProtection="1">
      <alignment horizontal="right"/>
    </xf>
    <xf numFmtId="0" fontId="23" fillId="5" borderId="0" xfId="0" applyFont="1" applyFill="1" applyProtection="1"/>
    <xf numFmtId="0" fontId="29" fillId="5" borderId="0" xfId="0" applyFont="1" applyFill="1" applyProtection="1"/>
    <xf numFmtId="0" fontId="0" fillId="5" borderId="0" xfId="0" applyFill="1" applyAlignment="1"/>
    <xf numFmtId="0" fontId="3" fillId="5" borderId="0" xfId="0" applyFont="1" applyFill="1" applyBorder="1" applyAlignment="1">
      <alignment horizontal="justify" vertical="top" wrapText="1"/>
    </xf>
    <xf numFmtId="0" fontId="2" fillId="5" borderId="0" xfId="0" applyFont="1" applyFill="1" applyBorder="1"/>
    <xf numFmtId="0" fontId="18" fillId="5" borderId="0" xfId="0" applyFont="1" applyFill="1" applyBorder="1" applyAlignment="1">
      <alignment horizontal="justify" vertical="top" wrapText="1"/>
    </xf>
    <xf numFmtId="0" fontId="17" fillId="5" borderId="0" xfId="0" applyFont="1" applyFill="1" applyProtection="1">
      <protection hidden="1"/>
    </xf>
    <xf numFmtId="0" fontId="17" fillId="5" borderId="0" xfId="0" applyFont="1" applyFill="1" applyAlignment="1" applyProtection="1">
      <alignment horizontal="center"/>
      <protection hidden="1"/>
    </xf>
    <xf numFmtId="0" fontId="0" fillId="5" borderId="0" xfId="0" applyFill="1" applyAlignment="1" applyProtection="1">
      <alignment horizontal="left"/>
    </xf>
    <xf numFmtId="0" fontId="21" fillId="6" borderId="0" xfId="0" applyFont="1" applyFill="1" applyProtection="1"/>
    <xf numFmtId="0" fontId="23" fillId="6" borderId="0" xfId="0" applyFont="1" applyFill="1" applyProtection="1"/>
    <xf numFmtId="0" fontId="21" fillId="7" borderId="0" xfId="0" applyFont="1" applyFill="1" applyProtection="1"/>
    <xf numFmtId="0" fontId="21" fillId="8" borderId="0" xfId="0" applyFont="1" applyFill="1" applyProtection="1"/>
    <xf numFmtId="0" fontId="21" fillId="9" borderId="0" xfId="0" applyFont="1" applyFill="1" applyProtection="1"/>
    <xf numFmtId="0" fontId="21" fillId="10" borderId="0" xfId="0" applyFont="1" applyFill="1" applyProtection="1"/>
    <xf numFmtId="0" fontId="21" fillId="11" borderId="0" xfId="0" applyFont="1" applyFill="1" applyProtection="1"/>
    <xf numFmtId="0" fontId="22" fillId="11" borderId="0" xfId="0" applyFont="1" applyFill="1" applyProtection="1"/>
    <xf numFmtId="0" fontId="22" fillId="0" borderId="0" xfId="0" applyFont="1" applyBorder="1"/>
    <xf numFmtId="0" fontId="34" fillId="0" borderId="0" xfId="0" applyFont="1" applyFill="1" applyBorder="1" applyAlignment="1" applyProtection="1">
      <alignment horizontal="left"/>
      <protection locked="0"/>
    </xf>
    <xf numFmtId="0" fontId="21" fillId="0" borderId="0" xfId="3" applyFont="1" applyFill="1" applyBorder="1"/>
    <xf numFmtId="0" fontId="21" fillId="0" borderId="0" xfId="3" applyFont="1" applyFill="1" applyBorder="1" applyAlignment="1">
      <alignment horizontal="right"/>
    </xf>
    <xf numFmtId="0" fontId="21" fillId="0" borderId="0" xfId="3" applyFont="1" applyBorder="1"/>
    <xf numFmtId="5" fontId="21" fillId="0" borderId="0" xfId="3" applyNumberFormat="1" applyFont="1" applyFill="1" applyBorder="1" applyAlignment="1">
      <alignment horizontal="right"/>
    </xf>
    <xf numFmtId="0" fontId="22" fillId="0" borderId="0" xfId="3" applyFont="1" applyFill="1" applyBorder="1" applyAlignment="1">
      <alignment horizontal="left"/>
    </xf>
    <xf numFmtId="0" fontId="41" fillId="0" borderId="1" xfId="3" applyFont="1" applyFill="1" applyBorder="1"/>
    <xf numFmtId="5" fontId="22" fillId="0" borderId="1" xfId="3" applyNumberFormat="1" applyFont="1" applyFill="1" applyBorder="1" applyAlignment="1">
      <alignment horizontal="right"/>
    </xf>
    <xf numFmtId="37" fontId="21" fillId="0" borderId="0" xfId="3" applyNumberFormat="1" applyFont="1" applyFill="1" applyBorder="1" applyAlignment="1">
      <alignment horizontal="right"/>
    </xf>
    <xf numFmtId="0" fontId="22" fillId="0" borderId="0" xfId="3" applyFont="1" applyFill="1" applyBorder="1"/>
    <xf numFmtId="37" fontId="21" fillId="0" borderId="0" xfId="3" quotePrefix="1" applyNumberFormat="1" applyFont="1" applyFill="1" applyBorder="1" applyAlignment="1">
      <alignment horizontal="right"/>
    </xf>
    <xf numFmtId="0" fontId="51" fillId="0" borderId="0" xfId="3" applyFont="1" applyFill="1" applyBorder="1"/>
    <xf numFmtId="37" fontId="19" fillId="0" borderId="0" xfId="3" applyNumberFormat="1" applyFont="1" applyFill="1" applyBorder="1" applyAlignment="1">
      <alignment horizontal="right"/>
    </xf>
    <xf numFmtId="5" fontId="21" fillId="0" borderId="0" xfId="3" applyNumberFormat="1" applyFont="1" applyFill="1" applyBorder="1"/>
    <xf numFmtId="5" fontId="30" fillId="0" borderId="0" xfId="3" applyNumberFormat="1" applyFont="1" applyFill="1" applyBorder="1" applyAlignment="1">
      <alignment horizontal="right"/>
    </xf>
    <xf numFmtId="9" fontId="30" fillId="0" borderId="0" xfId="4" applyFont="1" applyFill="1" applyBorder="1" applyAlignment="1">
      <alignment horizontal="right"/>
    </xf>
    <xf numFmtId="9" fontId="52" fillId="0" borderId="0" xfId="4" applyFont="1" applyFill="1" applyBorder="1" applyAlignment="1">
      <alignment horizontal="right"/>
    </xf>
    <xf numFmtId="0" fontId="22" fillId="0" borderId="0" xfId="3" applyFont="1" applyBorder="1"/>
    <xf numFmtId="37" fontId="30" fillId="0" borderId="0" xfId="3" applyNumberFormat="1" applyFont="1" applyFill="1" applyBorder="1" applyAlignment="1">
      <alignment horizontal="right"/>
    </xf>
    <xf numFmtId="9" fontId="19" fillId="0" borderId="0" xfId="4" applyFont="1" applyFill="1" applyBorder="1" applyAlignment="1">
      <alignment horizontal="right"/>
    </xf>
    <xf numFmtId="0" fontId="19" fillId="0" borderId="0" xfId="3" applyFont="1" applyFill="1" applyBorder="1"/>
    <xf numFmtId="2" fontId="44" fillId="0" borderId="0" xfId="3" applyNumberFormat="1" applyFont="1" applyFill="1" applyBorder="1" applyAlignment="1">
      <alignment horizontal="right"/>
    </xf>
    <xf numFmtId="166" fontId="30" fillId="0" borderId="0" xfId="3" applyNumberFormat="1" applyFont="1" applyFill="1" applyBorder="1" applyAlignment="1">
      <alignment horizontal="right"/>
    </xf>
    <xf numFmtId="166" fontId="52" fillId="0" borderId="0" xfId="3" applyNumberFormat="1" applyFont="1" applyFill="1" applyBorder="1" applyAlignment="1">
      <alignment horizontal="right"/>
    </xf>
    <xf numFmtId="167" fontId="52" fillId="0" borderId="0" xfId="3" applyNumberFormat="1" applyFont="1" applyFill="1" applyBorder="1" applyAlignment="1">
      <alignment horizontal="right"/>
    </xf>
    <xf numFmtId="37" fontId="30" fillId="0" borderId="0" xfId="4" applyNumberFormat="1" applyFont="1" applyFill="1" applyBorder="1" applyAlignment="1">
      <alignment horizontal="right"/>
    </xf>
    <xf numFmtId="9" fontId="21" fillId="0" borderId="0" xfId="3" applyNumberFormat="1" applyFont="1" applyBorder="1"/>
    <xf numFmtId="5" fontId="30" fillId="0" borderId="0" xfId="3" applyNumberFormat="1" applyFont="1" applyFill="1" applyBorder="1" applyAlignment="1" applyProtection="1">
      <alignment horizontal="right"/>
    </xf>
    <xf numFmtId="9" fontId="19" fillId="0" borderId="0" xfId="3" applyNumberFormat="1" applyFont="1" applyFill="1" applyBorder="1" applyAlignment="1" applyProtection="1">
      <alignment horizontal="right"/>
    </xf>
    <xf numFmtId="5" fontId="22" fillId="0" borderId="0" xfId="3" applyNumberFormat="1" applyFont="1" applyFill="1" applyBorder="1" applyAlignment="1">
      <alignment horizontal="right"/>
    </xf>
    <xf numFmtId="9" fontId="21" fillId="0" borderId="0" xfId="3" applyNumberFormat="1" applyFont="1" applyFill="1" applyBorder="1" applyAlignment="1">
      <alignment horizontal="right"/>
    </xf>
    <xf numFmtId="0" fontId="21" fillId="0" borderId="0" xfId="0" applyFont="1" applyFill="1" applyAlignment="1" applyProtection="1">
      <alignment horizontal="left"/>
    </xf>
    <xf numFmtId="164" fontId="21" fillId="0" borderId="0" xfId="3" applyNumberFormat="1" applyFont="1" applyFill="1" applyBorder="1" applyAlignment="1">
      <alignment horizontal="right"/>
    </xf>
    <xf numFmtId="0" fontId="21" fillId="0" borderId="0" xfId="0" applyFont="1" applyBorder="1"/>
    <xf numFmtId="0" fontId="21" fillId="0" borderId="0" xfId="0" applyFont="1" applyBorder="1" applyAlignment="1">
      <alignment horizontal="right"/>
    </xf>
    <xf numFmtId="0" fontId="36" fillId="0" borderId="4" xfId="0" applyFont="1" applyFill="1" applyBorder="1" applyAlignment="1" applyProtection="1">
      <alignment horizontal="left"/>
      <protection locked="0"/>
    </xf>
    <xf numFmtId="0" fontId="21" fillId="0" borderId="5" xfId="3" applyFont="1" applyFill="1" applyBorder="1"/>
    <xf numFmtId="37" fontId="21" fillId="0" borderId="5" xfId="3" applyNumberFormat="1" applyFont="1" applyFill="1" applyBorder="1" applyAlignment="1">
      <alignment horizontal="right"/>
    </xf>
    <xf numFmtId="9" fontId="21" fillId="0" borderId="5" xfId="4" applyFont="1" applyFill="1" applyBorder="1" applyAlignment="1">
      <alignment horizontal="right"/>
    </xf>
    <xf numFmtId="9" fontId="47" fillId="0" borderId="5" xfId="4" applyFont="1" applyFill="1" applyBorder="1" applyAlignment="1">
      <alignment horizontal="right"/>
    </xf>
    <xf numFmtId="0" fontId="36" fillId="0" borderId="4" xfId="0" applyFont="1" applyFill="1" applyBorder="1" applyAlignment="1" applyProtection="1">
      <alignment horizontal="left" vertical="top"/>
      <protection locked="0"/>
    </xf>
    <xf numFmtId="0" fontId="25" fillId="0" borderId="4" xfId="0" applyFont="1" applyFill="1" applyBorder="1" applyAlignment="1" applyProtection="1">
      <alignment horizontal="left"/>
    </xf>
    <xf numFmtId="0" fontId="21" fillId="0" borderId="4" xfId="0" applyFont="1" applyFill="1" applyBorder="1" applyAlignment="1" applyProtection="1">
      <alignment horizontal="justify" vertical="top" wrapText="1"/>
    </xf>
    <xf numFmtId="0" fontId="36" fillId="0" borderId="5" xfId="0" applyFont="1" applyFill="1" applyBorder="1" applyProtection="1"/>
    <xf numFmtId="0" fontId="24" fillId="0" borderId="5" xfId="0" applyFont="1" applyBorder="1" applyAlignment="1">
      <alignment horizontal="left" vertical="top" wrapText="1"/>
    </xf>
    <xf numFmtId="0" fontId="21" fillId="0" borderId="5" xfId="0" applyFont="1" applyFill="1" applyBorder="1" applyProtection="1"/>
    <xf numFmtId="0" fontId="31" fillId="0" borderId="5" xfId="0" applyFont="1" applyFill="1" applyBorder="1" applyAlignment="1" applyProtection="1">
      <alignment horizontal="right"/>
    </xf>
    <xf numFmtId="0" fontId="21" fillId="0" borderId="6" xfId="0" applyFont="1" applyBorder="1" applyProtection="1"/>
    <xf numFmtId="0" fontId="43" fillId="0" borderId="6" xfId="0" applyFont="1" applyBorder="1" applyAlignment="1" applyProtection="1">
      <alignment horizontal="right"/>
    </xf>
    <xf numFmtId="0" fontId="22" fillId="0" borderId="5" xfId="0" applyFont="1" applyFill="1" applyBorder="1" applyAlignment="1" applyProtection="1">
      <alignment horizontal="left"/>
    </xf>
    <xf numFmtId="0" fontId="22" fillId="0" borderId="5" xfId="0" applyFont="1" applyFill="1" applyBorder="1" applyProtection="1"/>
    <xf numFmtId="0" fontId="21" fillId="0" borderId="5" xfId="0" applyFont="1" applyFill="1" applyBorder="1" applyAlignment="1" applyProtection="1">
      <alignment horizontal="right"/>
    </xf>
    <xf numFmtId="0" fontId="21" fillId="0" borderId="5" xfId="0" applyFont="1" applyBorder="1" applyAlignment="1" applyProtection="1">
      <alignment horizontal="right"/>
    </xf>
    <xf numFmtId="0" fontId="16" fillId="0" borderId="4" xfId="0" applyFont="1" applyFill="1" applyBorder="1" applyAlignment="1" applyProtection="1">
      <alignment horizontal="left"/>
    </xf>
    <xf numFmtId="0" fontId="11" fillId="0" borderId="4" xfId="0" applyFont="1" applyFill="1" applyBorder="1" applyProtection="1"/>
    <xf numFmtId="0" fontId="5" fillId="0" borderId="5" xfId="3" applyFont="1" applyFill="1" applyBorder="1" applyAlignment="1" applyProtection="1">
      <protection locked="0"/>
    </xf>
    <xf numFmtId="37" fontId="5" fillId="0" borderId="5" xfId="3" applyNumberFormat="1" applyFont="1" applyFill="1" applyBorder="1" applyAlignment="1" applyProtection="1">
      <protection locked="0"/>
    </xf>
    <xf numFmtId="3" fontId="5" fillId="0" borderId="5" xfId="3" applyNumberFormat="1" applyFont="1" applyFill="1" applyBorder="1" applyAlignment="1" applyProtection="1">
      <protection locked="0"/>
    </xf>
    <xf numFmtId="3" fontId="5" fillId="0" borderId="5" xfId="3" applyNumberFormat="1" applyFont="1" applyFill="1" applyBorder="1" applyAlignment="1"/>
    <xf numFmtId="3" fontId="5" fillId="3" borderId="5" xfId="3" applyNumberFormat="1" applyFont="1" applyFill="1" applyBorder="1" applyAlignment="1"/>
    <xf numFmtId="3" fontId="5" fillId="3" borderId="5" xfId="3" applyNumberFormat="1" applyFont="1" applyFill="1" applyBorder="1" applyAlignment="1" applyProtection="1"/>
    <xf numFmtId="3" fontId="5" fillId="3" borderId="5" xfId="3" applyNumberFormat="1" applyFont="1" applyFill="1" applyBorder="1" applyAlignment="1" applyProtection="1">
      <protection locked="0"/>
    </xf>
    <xf numFmtId="0" fontId="53" fillId="0" borderId="0" xfId="3" applyFont="1" applyFill="1" applyBorder="1" applyAlignment="1" applyProtection="1">
      <alignment horizontal="right"/>
      <protection locked="0"/>
    </xf>
    <xf numFmtId="174" fontId="54" fillId="0" borderId="0" xfId="0" applyNumberFormat="1" applyFont="1" applyFill="1" applyBorder="1" applyAlignment="1" applyProtection="1">
      <alignment horizontal="left"/>
      <protection locked="0"/>
    </xf>
    <xf numFmtId="175" fontId="54" fillId="0" borderId="0" xfId="0" applyNumberFormat="1" applyFont="1" applyFill="1" applyBorder="1" applyAlignment="1" applyProtection="1">
      <alignment horizontal="left"/>
      <protection locked="0"/>
    </xf>
    <xf numFmtId="0" fontId="26" fillId="0" borderId="0" xfId="0" applyFont="1" applyFill="1" applyAlignment="1" applyProtection="1">
      <alignment horizontal="right" textRotation="90"/>
    </xf>
    <xf numFmtId="0" fontId="37" fillId="0" borderId="0" xfId="0" applyFont="1" applyAlignment="1" applyProtection="1">
      <alignment horizontal="left" wrapText="1"/>
    </xf>
    <xf numFmtId="0" fontId="8" fillId="0" borderId="0" xfId="0" applyFont="1" applyAlignment="1" applyProtection="1">
      <alignment horizontal="left" wrapText="1"/>
    </xf>
    <xf numFmtId="0" fontId="26" fillId="0" borderId="0" xfId="0" applyFont="1" applyFill="1" applyAlignment="1" applyProtection="1">
      <alignment horizontal="right" textRotation="90"/>
    </xf>
    <xf numFmtId="0" fontId="55" fillId="0" borderId="0" xfId="0" applyFont="1" applyFill="1" applyBorder="1" applyAlignment="1" applyProtection="1">
      <alignment horizontal="left"/>
      <protection locked="0"/>
    </xf>
    <xf numFmtId="0" fontId="1" fillId="0" borderId="0" xfId="5"/>
    <xf numFmtId="0" fontId="21" fillId="0" borderId="0" xfId="5" applyFont="1" applyProtection="1"/>
    <xf numFmtId="0" fontId="22" fillId="0" borderId="0" xfId="5" applyFont="1" applyAlignment="1" applyProtection="1">
      <alignment horizontal="center"/>
    </xf>
    <xf numFmtId="0" fontId="33" fillId="0" borderId="0" xfId="5" applyFont="1" applyProtection="1"/>
    <xf numFmtId="3" fontId="22" fillId="0" borderId="0" xfId="0" applyNumberFormat="1" applyFont="1" applyFill="1" applyAlignment="1" applyProtection="1">
      <alignment horizontal="right"/>
    </xf>
    <xf numFmtId="0" fontId="57" fillId="0" borderId="0" xfId="6" applyFont="1" applyAlignment="1">
      <alignment horizontal="left"/>
    </xf>
    <xf numFmtId="0" fontId="57" fillId="0" borderId="0" xfId="6" applyFont="1" applyProtection="1"/>
    <xf numFmtId="0" fontId="21" fillId="0" borderId="0" xfId="0" applyFont="1" applyAlignment="1">
      <alignment vertical="center"/>
    </xf>
    <xf numFmtId="9" fontId="21" fillId="0" borderId="3" xfId="2" applyNumberFormat="1" applyFont="1" applyFill="1" applyBorder="1" applyAlignment="1" applyProtection="1">
      <alignment horizontal="right" vertical="center"/>
    </xf>
    <xf numFmtId="0" fontId="59" fillId="0" borderId="3" xfId="0" applyFont="1" applyFill="1" applyBorder="1" applyProtection="1">
      <protection hidden="1"/>
    </xf>
    <xf numFmtId="168" fontId="21" fillId="0" borderId="0" xfId="2" applyNumberFormat="1" applyFont="1" applyFill="1" applyBorder="1" applyAlignment="1" applyProtection="1">
      <alignment horizontal="right"/>
      <protection locked="0"/>
    </xf>
    <xf numFmtId="3" fontId="5" fillId="0" borderId="0" xfId="0" applyNumberFormat="1" applyFont="1" applyFill="1" applyProtection="1">
      <protection locked="0"/>
    </xf>
    <xf numFmtId="0" fontId="41" fillId="0" borderId="0" xfId="0" applyFont="1" applyFill="1" applyBorder="1" applyAlignment="1" applyProtection="1">
      <alignment horizontal="right"/>
    </xf>
    <xf numFmtId="0" fontId="23" fillId="0" borderId="0" xfId="0" applyFont="1" applyFill="1" applyBorder="1" applyProtection="1"/>
    <xf numFmtId="0" fontId="26" fillId="0" borderId="0" xfId="0" applyFont="1" applyFill="1" applyBorder="1" applyAlignment="1" applyProtection="1">
      <alignment horizontal="right" textRotation="90"/>
    </xf>
    <xf numFmtId="0" fontId="28" fillId="0" borderId="0" xfId="0" applyFont="1" applyFill="1" applyBorder="1" applyAlignment="1" applyProtection="1">
      <alignment horizontal="right"/>
    </xf>
    <xf numFmtId="0" fontId="21" fillId="0" borderId="7" xfId="0" applyFont="1" applyBorder="1" applyProtection="1"/>
    <xf numFmtId="0" fontId="37" fillId="0" borderId="7" xfId="0" applyFont="1" applyBorder="1" applyAlignment="1" applyProtection="1">
      <alignment horizontal="left" wrapText="1"/>
    </xf>
    <xf numFmtId="0" fontId="8" fillId="0" borderId="7" xfId="0" applyFont="1" applyBorder="1" applyAlignment="1" applyProtection="1">
      <alignment horizontal="left" wrapText="1"/>
    </xf>
    <xf numFmtId="164" fontId="21" fillId="0" borderId="7" xfId="2" applyNumberFormat="1" applyFont="1" applyFill="1" applyBorder="1" applyAlignment="1" applyProtection="1">
      <alignment horizontal="right"/>
      <protection locked="0"/>
    </xf>
    <xf numFmtId="0" fontId="21" fillId="0" borderId="0" xfId="0" applyFont="1" applyAlignment="1">
      <alignment horizontal="left" vertical="top" wrapText="1"/>
    </xf>
    <xf numFmtId="0" fontId="21" fillId="0" borderId="0" xfId="0" applyFont="1" applyFill="1" applyAlignment="1" applyProtection="1"/>
    <xf numFmtId="0" fontId="30" fillId="0" borderId="0" xfId="0" applyFont="1" applyFill="1" applyAlignment="1" applyProtection="1"/>
    <xf numFmtId="0" fontId="23" fillId="0" borderId="8" xfId="0" applyFont="1" applyFill="1" applyBorder="1" applyProtection="1"/>
    <xf numFmtId="0" fontId="26" fillId="0" borderId="8" xfId="0" applyFont="1" applyFill="1" applyBorder="1" applyAlignment="1" applyProtection="1">
      <alignment horizontal="right" textRotation="90"/>
    </xf>
    <xf numFmtId="0" fontId="28" fillId="0" borderId="8" xfId="0" applyFont="1" applyFill="1" applyBorder="1" applyAlignment="1" applyProtection="1">
      <alignment horizontal="right"/>
    </xf>
    <xf numFmtId="0" fontId="21" fillId="0" borderId="8" xfId="0" applyFont="1" applyBorder="1" applyProtection="1"/>
    <xf numFmtId="0" fontId="24" fillId="0" borderId="8" xfId="0" applyFont="1" applyBorder="1" applyAlignment="1">
      <alignment horizontal="left" vertical="top" wrapText="1"/>
    </xf>
    <xf numFmtId="0" fontId="21" fillId="0" borderId="8" xfId="0" applyFont="1" applyFill="1" applyBorder="1" applyProtection="1"/>
    <xf numFmtId="0" fontId="22" fillId="0" borderId="8" xfId="0" applyFont="1" applyFill="1" applyBorder="1" applyAlignment="1" applyProtection="1">
      <alignment horizontal="right"/>
    </xf>
    <xf numFmtId="3" fontId="22" fillId="0" borderId="8" xfId="0" applyNumberFormat="1" applyFont="1" applyFill="1" applyBorder="1" applyProtection="1"/>
    <xf numFmtId="0" fontId="22" fillId="0" borderId="8" xfId="0" applyFont="1" applyBorder="1" applyProtection="1"/>
    <xf numFmtId="3" fontId="21" fillId="0" borderId="8" xfId="2" applyNumberFormat="1" applyFont="1" applyFill="1" applyBorder="1" applyAlignment="1" applyProtection="1">
      <alignment horizontal="right"/>
      <protection locked="0"/>
    </xf>
    <xf numFmtId="0" fontId="23" fillId="0" borderId="9" xfId="0" applyFont="1" applyFill="1" applyBorder="1" applyProtection="1"/>
    <xf numFmtId="0" fontId="23" fillId="0" borderId="10" xfId="0" applyFont="1" applyFill="1" applyBorder="1" applyProtection="1"/>
    <xf numFmtId="0" fontId="21" fillId="0" borderId="9" xfId="0" applyFont="1" applyBorder="1" applyProtection="1"/>
    <xf numFmtId="0" fontId="21" fillId="0" borderId="10" xfId="0" applyFont="1" applyBorder="1" applyProtection="1"/>
    <xf numFmtId="0" fontId="21" fillId="0" borderId="11" xfId="0" applyFont="1" applyBorder="1" applyProtection="1"/>
    <xf numFmtId="0" fontId="21" fillId="0" borderId="12" xfId="0" applyFont="1" applyBorder="1" applyProtection="1"/>
    <xf numFmtId="0" fontId="26" fillId="0" borderId="0" xfId="0" applyFont="1" applyFill="1" applyAlignment="1" applyProtection="1">
      <alignment horizontal="right" vertical="top" textRotation="90"/>
    </xf>
    <xf numFmtId="0" fontId="24" fillId="0" borderId="0" xfId="0" applyFont="1" applyAlignment="1">
      <alignment horizontal="left" vertical="top" wrapText="1"/>
    </xf>
    <xf numFmtId="164" fontId="21" fillId="0" borderId="3" xfId="2" applyNumberFormat="1" applyFont="1" applyFill="1" applyBorder="1" applyAlignment="1" applyProtection="1">
      <alignment horizontal="right" vertical="center"/>
    </xf>
    <xf numFmtId="3" fontId="5" fillId="12" borderId="0" xfId="0" applyNumberFormat="1" applyFont="1" applyFill="1" applyProtection="1">
      <protection locked="0"/>
    </xf>
    <xf numFmtId="0" fontId="21" fillId="0" borderId="0" xfId="5" applyFont="1" applyFill="1" applyProtection="1"/>
    <xf numFmtId="0" fontId="21" fillId="0" borderId="0" xfId="5" applyFont="1" applyFill="1" applyProtection="1"/>
    <xf numFmtId="0" fontId="21" fillId="0" borderId="0" xfId="5" applyFont="1" applyFill="1" applyProtection="1"/>
    <xf numFmtId="0" fontId="19" fillId="0" borderId="0" xfId="5" applyFont="1" applyFill="1" applyProtection="1"/>
    <xf numFmtId="165" fontId="21" fillId="0" borderId="0" xfId="2" applyNumberFormat="1" applyFont="1" applyFill="1" applyBorder="1" applyAlignment="1" applyProtection="1">
      <alignment horizontal="right"/>
    </xf>
    <xf numFmtId="0" fontId="35" fillId="0" borderId="0" xfId="5" applyFont="1" applyFill="1" applyProtection="1"/>
    <xf numFmtId="165" fontId="21" fillId="0" borderId="0" xfId="2" applyNumberFormat="1" applyFont="1" applyFill="1" applyBorder="1" applyAlignment="1" applyProtection="1">
      <alignment horizontal="right"/>
    </xf>
    <xf numFmtId="165" fontId="35" fillId="0" borderId="0" xfId="2" applyNumberFormat="1" applyFont="1" applyFill="1" applyBorder="1" applyAlignment="1" applyProtection="1">
      <alignment horizontal="right"/>
    </xf>
    <xf numFmtId="3" fontId="5" fillId="12" borderId="0" xfId="0" applyNumberFormat="1" applyFont="1" applyFill="1" applyBorder="1" applyProtection="1">
      <protection locked="0"/>
    </xf>
    <xf numFmtId="0" fontId="5" fillId="0" borderId="0" xfId="0" applyFont="1" applyBorder="1" applyAlignment="1" applyProtection="1">
      <protection locked="0"/>
    </xf>
    <xf numFmtId="3" fontId="5" fillId="12" borderId="0" xfId="3" applyNumberFormat="1" applyFont="1" applyFill="1" applyBorder="1" applyAlignment="1" applyProtection="1">
      <protection locked="0"/>
    </xf>
    <xf numFmtId="3" fontId="5" fillId="12" borderId="5" xfId="3" applyNumberFormat="1" applyFont="1" applyFill="1" applyBorder="1" applyAlignment="1" applyProtection="1">
      <protection locked="0"/>
    </xf>
    <xf numFmtId="0" fontId="21" fillId="0" borderId="0" xfId="0" applyFont="1" applyAlignment="1">
      <alignment horizontal="left" vertical="top" wrapText="1"/>
    </xf>
    <xf numFmtId="0" fontId="25" fillId="0" borderId="4" xfId="5" applyFont="1" applyFill="1" applyBorder="1" applyAlignment="1" applyProtection="1">
      <alignment horizontal="left"/>
    </xf>
    <xf numFmtId="0" fontId="21" fillId="0" borderId="4" xfId="5" applyFont="1" applyFill="1" applyBorder="1" applyAlignment="1" applyProtection="1">
      <alignment horizontal="justify" vertical="top" wrapText="1"/>
    </xf>
    <xf numFmtId="0" fontId="21" fillId="0" borderId="0" xfId="0" applyFont="1" applyAlignment="1">
      <alignment horizontal="left" vertical="top" wrapText="1"/>
    </xf>
    <xf numFmtId="0" fontId="21" fillId="0" borderId="0" xfId="0" applyFont="1" applyAlignment="1">
      <alignment horizontal="left" vertical="top" wrapText="1"/>
    </xf>
    <xf numFmtId="0" fontId="33" fillId="0" borderId="3" xfId="0" applyFont="1" applyFill="1" applyBorder="1" applyProtection="1">
      <protection hidden="1"/>
    </xf>
    <xf numFmtId="0" fontId="26" fillId="0" borderId="0" xfId="0" applyFont="1" applyFill="1" applyAlignment="1" applyProtection="1">
      <alignment horizontal="right" vertical="top" textRotation="90"/>
    </xf>
    <xf numFmtId="0" fontId="21" fillId="0" borderId="0" xfId="0" applyFont="1" applyFill="1" applyAlignment="1" applyProtection="1">
      <alignment horizontal="left" vertical="top" wrapText="1"/>
    </xf>
    <xf numFmtId="0" fontId="0" fillId="0" borderId="0" xfId="0" applyAlignment="1">
      <alignment horizontal="left" vertical="top" wrapText="1"/>
    </xf>
    <xf numFmtId="3" fontId="21" fillId="0" borderId="2" xfId="2" applyNumberFormat="1" applyFont="1" applyFill="1" applyBorder="1" applyAlignment="1" applyProtection="1">
      <alignment horizontal="right"/>
      <protection locked="0"/>
    </xf>
    <xf numFmtId="176" fontId="21" fillId="0" borderId="2" xfId="2" applyNumberFormat="1" applyFont="1" applyFill="1" applyBorder="1" applyAlignment="1" applyProtection="1">
      <alignment horizontal="right"/>
      <protection locked="0"/>
    </xf>
    <xf numFmtId="3" fontId="21" fillId="0" borderId="3" xfId="2" applyNumberFormat="1" applyFont="1" applyFill="1" applyBorder="1" applyAlignment="1" applyProtection="1">
      <alignment horizontal="right"/>
      <protection locked="0"/>
    </xf>
    <xf numFmtId="168" fontId="21" fillId="0" borderId="2" xfId="2" applyNumberFormat="1" applyFont="1" applyFill="1" applyBorder="1" applyAlignment="1" applyProtection="1">
      <alignment horizontal="right"/>
      <protection locked="0"/>
    </xf>
    <xf numFmtId="0" fontId="37" fillId="0" borderId="0" xfId="0" applyFont="1" applyAlignment="1" applyProtection="1">
      <alignment horizontal="left" vertical="top" wrapText="1"/>
    </xf>
    <xf numFmtId="0" fontId="24" fillId="0" borderId="0" xfId="0" applyFont="1" applyAlignment="1">
      <alignment horizontal="left" vertical="top" wrapText="1"/>
    </xf>
    <xf numFmtId="173" fontId="62" fillId="0" borderId="0" xfId="0" applyNumberFormat="1" applyFont="1" applyFill="1" applyBorder="1" applyAlignment="1" applyProtection="1">
      <alignment horizontal="left" vertical="center"/>
    </xf>
    <xf numFmtId="0" fontId="25" fillId="0" borderId="0" xfId="0" applyFont="1" applyFill="1" applyBorder="1" applyAlignment="1" applyProtection="1">
      <alignment horizontal="left"/>
    </xf>
    <xf numFmtId="9" fontId="25" fillId="0" borderId="0" xfId="0" applyNumberFormat="1" applyFont="1" applyFill="1" applyBorder="1" applyAlignment="1" applyProtection="1">
      <alignment horizontal="right"/>
    </xf>
    <xf numFmtId="0" fontId="61" fillId="0" borderId="0" xfId="0" applyFont="1" applyAlignment="1" applyProtection="1">
      <alignment horizontal="right"/>
    </xf>
    <xf numFmtId="0" fontId="21" fillId="0" borderId="0" xfId="0" applyFont="1" applyAlignment="1" applyProtection="1">
      <alignment horizontal="center"/>
    </xf>
    <xf numFmtId="0" fontId="21" fillId="0" borderId="0" xfId="0" applyFont="1" applyAlignment="1">
      <alignment horizontal="left" vertical="top" wrapText="1"/>
    </xf>
    <xf numFmtId="0" fontId="27" fillId="0" borderId="0" xfId="0" applyFont="1" applyFill="1" applyAlignment="1" applyProtection="1">
      <alignment horizontal="right"/>
    </xf>
    <xf numFmtId="0" fontId="40" fillId="0" borderId="0" xfId="0" applyFont="1" applyFill="1" applyAlignment="1" applyProtection="1">
      <alignment horizontal="right" vertical="top"/>
    </xf>
    <xf numFmtId="0" fontId="39" fillId="0" borderId="0" xfId="0" applyFont="1" applyFill="1" applyAlignment="1" applyProtection="1">
      <alignment horizontal="right" vertical="center"/>
      <protection locked="0"/>
    </xf>
    <xf numFmtId="0" fontId="20" fillId="0" borderId="0" xfId="5" applyFont="1" applyFill="1" applyAlignment="1">
      <alignment horizontal="left" vertical="top" wrapText="1"/>
    </xf>
    <xf numFmtId="0" fontId="0" fillId="0" borderId="0" xfId="0" applyAlignment="1">
      <alignment horizontal="right" vertical="top" textRotation="90"/>
    </xf>
    <xf numFmtId="0" fontId="20" fillId="0" borderId="0" xfId="0" applyFont="1" applyFill="1" applyAlignment="1" applyProtection="1">
      <alignment vertical="top" wrapText="1"/>
    </xf>
    <xf numFmtId="0" fontId="38" fillId="0" borderId="0" xfId="0" applyFont="1" applyAlignment="1">
      <alignment vertical="top" wrapText="1"/>
    </xf>
    <xf numFmtId="167" fontId="25" fillId="0" borderId="0" xfId="0" applyNumberFormat="1" applyFont="1" applyFill="1" applyBorder="1" applyAlignment="1" applyProtection="1">
      <alignment horizontal="right"/>
    </xf>
    <xf numFmtId="0" fontId="60" fillId="0" borderId="0" xfId="0" applyFont="1" applyAlignment="1" applyProtection="1">
      <alignment horizontal="right"/>
    </xf>
    <xf numFmtId="177" fontId="21" fillId="0" borderId="2" xfId="2" applyNumberFormat="1" applyFont="1" applyFill="1" applyBorder="1" applyAlignment="1" applyProtection="1">
      <alignment horizontal="right"/>
      <protection locked="0"/>
    </xf>
    <xf numFmtId="164" fontId="21" fillId="0" borderId="3" xfId="2" applyNumberFormat="1" applyFont="1" applyFill="1" applyBorder="1" applyAlignment="1" applyProtection="1">
      <alignment horizontal="right"/>
      <protection locked="0"/>
    </xf>
    <xf numFmtId="0" fontId="21" fillId="0" borderId="0" xfId="5" applyFont="1" applyFill="1" applyAlignment="1" applyProtection="1">
      <alignment horizontal="left" vertical="top" wrapText="1"/>
    </xf>
    <xf numFmtId="0" fontId="1" fillId="0" borderId="0" xfId="5" applyAlignment="1">
      <alignment horizontal="left" vertical="top" wrapText="1"/>
    </xf>
    <xf numFmtId="164" fontId="5" fillId="0" borderId="0" xfId="4" applyNumberFormat="1" applyFont="1" applyFill="1" applyBorder="1" applyAlignment="1" applyProtection="1">
      <alignment horizontal="left"/>
      <protection locked="0"/>
    </xf>
    <xf numFmtId="9" fontId="5" fillId="0" borderId="0" xfId="4" applyFont="1" applyFill="1" applyBorder="1" applyAlignment="1" applyProtection="1">
      <alignment horizontal="left"/>
      <protection locked="0"/>
    </xf>
    <xf numFmtId="169" fontId="5" fillId="0" borderId="0" xfId="0" applyNumberFormat="1" applyFont="1" applyFill="1" applyBorder="1" applyAlignment="1" applyProtection="1">
      <alignment horizontal="left"/>
      <protection locked="0"/>
    </xf>
  </cellXfs>
  <cellStyles count="7">
    <cellStyle name="Comma" xfId="1" builtinId="3"/>
    <cellStyle name="Currency" xfId="2" builtinId="4"/>
    <cellStyle name="Hyperlink" xfId="6" builtinId="8"/>
    <cellStyle name="Normal" xfId="0" builtinId="0"/>
    <cellStyle name="Normal 2" xfId="5"/>
    <cellStyle name="Normal_Nucleus Research Extrusion Prevention ROI Tool" xfId="3"/>
    <cellStyle name="Percent" xfId="4"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25428071491064E-2"/>
          <c:y val="0.12060331099666054"/>
          <c:w val="0.89186757905261838"/>
          <c:h val="0.8592985908512063"/>
        </c:manualLayout>
      </c:layout>
      <c:barChart>
        <c:barDir val="col"/>
        <c:grouping val="clustered"/>
        <c:varyColors val="0"/>
        <c:ser>
          <c:idx val="0"/>
          <c:order val="0"/>
          <c:spPr>
            <a:solidFill>
              <a:srgbClr val="00FF00"/>
            </a:solidFill>
            <a:ln w="25400">
              <a:noFill/>
            </a:ln>
            <a:effectLst/>
            <a:scene3d>
              <a:camera prst="orthographicFront"/>
              <a:lightRig rig="threePt" dir="t"/>
            </a:scene3d>
            <a:sp3d>
              <a:bevelT w="127000" h="127000"/>
            </a:sp3d>
          </c:spPr>
          <c:invertIfNegative val="0"/>
          <c:dLbls>
            <c:spPr>
              <a:noFill/>
              <a:ln w="25400">
                <a:noFill/>
              </a:ln>
            </c:spPr>
            <c:txPr>
              <a:bodyPr/>
              <a:lstStyle/>
              <a:p>
                <a:pPr>
                  <a:defRPr sz="700" b="0" i="0" u="none" strike="noStrike" baseline="0">
                    <a:solidFill>
                      <a:srgbClr val="000000"/>
                    </a:solidFill>
                    <a:latin typeface="+mn-lt"/>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'Financial Business Case'!$H$175:$J$175</c:f>
              <c:strCache>
                <c:ptCount val="3"/>
                <c:pt idx="0">
                  <c:v>Year 1</c:v>
                </c:pt>
                <c:pt idx="1">
                  <c:v>Year 2</c:v>
                </c:pt>
                <c:pt idx="2">
                  <c:v>Year 3</c:v>
                </c:pt>
              </c:strCache>
            </c:strRef>
          </c:cat>
          <c:val>
            <c:numRef>
              <c:f>'Financial Business Case'!$H$184:$J$184</c:f>
              <c:numCache>
                <c:formatCode>#,##0_);\(#,##0\)</c:formatCode>
                <c:ptCount val="3"/>
                <c:pt idx="0">
                  <c:v>0</c:v>
                </c:pt>
                <c:pt idx="1">
                  <c:v>0</c:v>
                </c:pt>
                <c:pt idx="2">
                  <c:v>0</c:v>
                </c:pt>
              </c:numCache>
            </c:numRef>
          </c:val>
        </c:ser>
        <c:dLbls>
          <c:showLegendKey val="0"/>
          <c:showVal val="0"/>
          <c:showCatName val="0"/>
          <c:showSerName val="0"/>
          <c:showPercent val="0"/>
          <c:showBubbleSize val="0"/>
        </c:dLbls>
        <c:gapWidth val="10"/>
        <c:axId val="60081280"/>
        <c:axId val="60082816"/>
      </c:barChart>
      <c:dateAx>
        <c:axId val="60081280"/>
        <c:scaling>
          <c:orientation val="minMax"/>
        </c:scaling>
        <c:delete val="1"/>
        <c:axPos val="b"/>
        <c:numFmt formatCode="General" sourceLinked="0"/>
        <c:majorTickMark val="out"/>
        <c:minorTickMark val="none"/>
        <c:tickLblPos val="nextTo"/>
        <c:crossAx val="60082816"/>
        <c:crosses val="autoZero"/>
        <c:auto val="0"/>
        <c:lblOffset val="100"/>
        <c:baseTimeUnit val="days"/>
      </c:dateAx>
      <c:valAx>
        <c:axId val="60082816"/>
        <c:scaling>
          <c:orientation val="minMax"/>
        </c:scaling>
        <c:delete val="1"/>
        <c:axPos val="l"/>
        <c:numFmt formatCode="#,##0_);\(#,##0\)" sourceLinked="1"/>
        <c:majorTickMark val="out"/>
        <c:minorTickMark val="none"/>
        <c:tickLblPos val="nextTo"/>
        <c:crossAx val="60081280"/>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501858736059477E-2"/>
          <c:y val="2.8901734104046242E-2"/>
          <c:w val="0.89591078066914498"/>
          <c:h val="0.87283236994219648"/>
        </c:manualLayout>
      </c:layout>
      <c:barChart>
        <c:barDir val="col"/>
        <c:grouping val="clustered"/>
        <c:varyColors val="0"/>
        <c:ser>
          <c:idx val="0"/>
          <c:order val="0"/>
          <c:spPr>
            <a:solidFill>
              <a:srgbClr val="00FFFF"/>
            </a:solidFill>
            <a:ln w="25400">
              <a:noFill/>
            </a:ln>
            <a:effectLst/>
            <a:scene3d>
              <a:camera prst="orthographicFront"/>
              <a:lightRig rig="threePt" dir="t"/>
            </a:scene3d>
            <a:sp3d>
              <a:bevelT w="127000" h="127000"/>
            </a:sp3d>
          </c:spPr>
          <c:invertIfNegative val="0"/>
          <c:dLbls>
            <c:spPr>
              <a:noFill/>
              <a:ln w="25400">
                <a:noFill/>
              </a:ln>
            </c:spPr>
            <c:txPr>
              <a:bodyPr/>
              <a:lstStyle/>
              <a:p>
                <a:pPr>
                  <a:defRPr sz="7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'Financial Business Case'!$G$183:$J$183</c:f>
              <c:numCache>
                <c:formatCode>#,##0_);\(#,##0\)</c:formatCode>
                <c:ptCount val="4"/>
                <c:pt idx="0">
                  <c:v>0</c:v>
                </c:pt>
                <c:pt idx="1">
                  <c:v>0</c:v>
                </c:pt>
                <c:pt idx="2">
                  <c:v>0</c:v>
                </c:pt>
                <c:pt idx="3">
                  <c:v>0</c:v>
                </c:pt>
              </c:numCache>
            </c:numRef>
          </c:val>
        </c:ser>
        <c:dLbls>
          <c:showLegendKey val="0"/>
          <c:showVal val="0"/>
          <c:showCatName val="0"/>
          <c:showSerName val="0"/>
          <c:showPercent val="0"/>
          <c:showBubbleSize val="0"/>
        </c:dLbls>
        <c:gapWidth val="10"/>
        <c:axId val="60172544"/>
        <c:axId val="71507968"/>
      </c:barChart>
      <c:dateAx>
        <c:axId val="60172544"/>
        <c:scaling>
          <c:orientation val="minMax"/>
        </c:scaling>
        <c:delete val="1"/>
        <c:axPos val="b"/>
        <c:majorTickMark val="out"/>
        <c:minorTickMark val="none"/>
        <c:tickLblPos val="nextTo"/>
        <c:crossAx val="71507968"/>
        <c:crosses val="autoZero"/>
        <c:auto val="0"/>
        <c:lblOffset val="100"/>
        <c:baseTimeUnit val="days"/>
      </c:dateAx>
      <c:valAx>
        <c:axId val="71507968"/>
        <c:scaling>
          <c:orientation val="minMax"/>
        </c:scaling>
        <c:delete val="1"/>
        <c:axPos val="l"/>
        <c:numFmt formatCode="#,##0_);\(#,##0\)" sourceLinked="1"/>
        <c:majorTickMark val="out"/>
        <c:minorTickMark val="none"/>
        <c:tickLblPos val="nextTo"/>
        <c:crossAx val="60172544"/>
        <c:crosses val="autoZero"/>
        <c:crossBetween val="between"/>
      </c:valAx>
      <c:spPr>
        <a:noFill/>
        <a:ln w="25400">
          <a:noFill/>
        </a:ln>
      </c:spPr>
    </c:plotArea>
    <c:plotVisOnly val="1"/>
    <c:dispBlanksAs val="gap"/>
    <c:showDLblsOverMax val="0"/>
  </c:chart>
  <c:spPr>
    <a:noFill/>
    <a:ln w="9525">
      <a:noFill/>
    </a:ln>
  </c:spPr>
  <c:txPr>
    <a:bodyPr/>
    <a:lstStyle/>
    <a:p>
      <a:pPr>
        <a:defRPr sz="4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57854602501E-2"/>
          <c:y val="6.7567567567567571E-2"/>
          <c:w val="0.96808845886129646"/>
          <c:h val="0.86486486486486491"/>
        </c:manualLayout>
      </c:layout>
      <c:barChart>
        <c:barDir val="bar"/>
        <c:grouping val="percentStacked"/>
        <c:varyColors val="0"/>
        <c:ser>
          <c:idx val="1"/>
          <c:order val="0"/>
          <c:spPr>
            <a:solidFill>
              <a:srgbClr val="0000FF"/>
            </a:solidFill>
            <a:ln w="25400">
              <a:noFill/>
            </a:ln>
            <a:effectLst/>
            <a:scene3d>
              <a:camera prst="orthographicFront"/>
              <a:lightRig rig="threePt" dir="t"/>
            </a:scene3d>
            <a:sp3d>
              <a:bevelT w="127000" h="127000"/>
            </a:sp3d>
          </c:spPr>
          <c:invertIfNegative val="0"/>
          <c:dPt>
            <c:idx val="0"/>
            <c:invertIfNegative val="0"/>
            <c:bubble3D val="0"/>
            <c:spPr>
              <a:solidFill>
                <a:srgbClr val="0070C0"/>
              </a:solidFill>
              <a:ln w="25400">
                <a:noFill/>
              </a:ln>
              <a:effectLst/>
              <a:scene3d>
                <a:camera prst="orthographicFront"/>
                <a:lightRig rig="threePt" dir="t"/>
              </a:scene3d>
              <a:sp3d>
                <a:bevelT w="127000" h="127000"/>
              </a:sp3d>
            </c:spPr>
          </c:dPt>
          <c:val>
            <c:numRef>
              <c:f>'Financial Business Case'!$K$176</c:f>
              <c:numCache>
                <c:formatCode>#,##0_);\(#,##0\)</c:formatCode>
                <c:ptCount val="1"/>
                <c:pt idx="0">
                  <c:v>0</c:v>
                </c:pt>
              </c:numCache>
            </c:numRef>
          </c:val>
        </c:ser>
        <c:ser>
          <c:idx val="0"/>
          <c:order val="1"/>
          <c:spPr>
            <a:solidFill>
              <a:srgbClr val="FF0000"/>
            </a:solidFill>
            <a:ln w="25400">
              <a:noFill/>
            </a:ln>
            <a:effectLst/>
            <a:scene3d>
              <a:camera prst="orthographicFront"/>
              <a:lightRig rig="threePt" dir="t"/>
            </a:scene3d>
            <a:sp3d>
              <a:bevelT w="127000" h="127000"/>
            </a:sp3d>
          </c:spPr>
          <c:invertIfNegative val="0"/>
          <c:dPt>
            <c:idx val="0"/>
            <c:invertIfNegative val="0"/>
            <c:bubble3D val="0"/>
            <c:spPr>
              <a:solidFill>
                <a:srgbClr val="C00000"/>
              </a:solidFill>
              <a:ln w="25400">
                <a:noFill/>
              </a:ln>
              <a:effectLst/>
              <a:scene3d>
                <a:camera prst="orthographicFront"/>
                <a:lightRig rig="threePt" dir="t"/>
              </a:scene3d>
              <a:sp3d>
                <a:bevelT w="127000" h="127000"/>
              </a:sp3d>
            </c:spPr>
          </c:dPt>
          <c:val>
            <c:numRef>
              <c:f>'Financial Business Case'!$K$177</c:f>
              <c:numCache>
                <c:formatCode>#,##0_);\(#,##0\)</c:formatCode>
                <c:ptCount val="1"/>
                <c:pt idx="0">
                  <c:v>0</c:v>
                </c:pt>
              </c:numCache>
            </c:numRef>
          </c:val>
        </c:ser>
        <c:dLbls>
          <c:showLegendKey val="0"/>
          <c:showVal val="0"/>
          <c:showCatName val="0"/>
          <c:showSerName val="0"/>
          <c:showPercent val="0"/>
          <c:showBubbleSize val="0"/>
        </c:dLbls>
        <c:gapWidth val="150"/>
        <c:overlap val="100"/>
        <c:axId val="71533312"/>
        <c:axId val="71534848"/>
      </c:barChart>
      <c:catAx>
        <c:axId val="71533312"/>
        <c:scaling>
          <c:orientation val="minMax"/>
        </c:scaling>
        <c:delete val="1"/>
        <c:axPos val="l"/>
        <c:majorTickMark val="out"/>
        <c:minorTickMark val="none"/>
        <c:tickLblPos val="nextTo"/>
        <c:crossAx val="71534848"/>
        <c:crosses val="autoZero"/>
        <c:auto val="1"/>
        <c:lblAlgn val="ctr"/>
        <c:lblOffset val="100"/>
        <c:noMultiLvlLbl val="0"/>
      </c:catAx>
      <c:valAx>
        <c:axId val="71534848"/>
        <c:scaling>
          <c:orientation val="minMax"/>
          <c:min val="0"/>
        </c:scaling>
        <c:delete val="1"/>
        <c:axPos val="b"/>
        <c:numFmt formatCode="0%" sourceLinked="1"/>
        <c:majorTickMark val="out"/>
        <c:minorTickMark val="none"/>
        <c:tickLblPos val="nextTo"/>
        <c:crossAx val="71533312"/>
        <c:crosses val="autoZero"/>
        <c:crossBetween val="between"/>
      </c:valAx>
      <c:spPr>
        <a:noFill/>
        <a:ln w="25400">
          <a:noFill/>
        </a:ln>
      </c:spPr>
    </c:plotArea>
    <c:plotVisOnly val="1"/>
    <c:dispBlanksAs val="gap"/>
    <c:showDLblsOverMax val="0"/>
  </c:chart>
  <c:spPr>
    <a:noFill/>
    <a:ln w="9525">
      <a:noFill/>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trlProps/ctrlProp1.xml><?xml version="1.0" encoding="utf-8"?>
<formControlPr xmlns="http://schemas.microsoft.com/office/spreadsheetml/2009/9/main" objectType="CheckBox" fmlaLink="$H$102" lockText="1"/>
</file>

<file path=xl/ctrlProps/ctrlProp2.xml><?xml version="1.0" encoding="utf-8"?>
<formControlPr xmlns="http://schemas.microsoft.com/office/spreadsheetml/2009/9/main" objectType="Spin" dx="16" fmlaLink="R53" max="1000" page="10" val="20"/>
</file>

<file path=xl/ctrlProps/ctrlProp3.xml><?xml version="1.0" encoding="utf-8"?>
<formControlPr xmlns="http://schemas.microsoft.com/office/spreadsheetml/2009/9/main" objectType="CheckBox" fmlaLink="$H$113" lockText="1"/>
</file>

<file path=xl/ctrlProps/ctrlProp4.xml><?xml version="1.0" encoding="utf-8"?>
<formControlPr xmlns="http://schemas.microsoft.com/office/spreadsheetml/2009/9/main" objectType="Spin" dx="16" fmlaLink="R62" max="1000" page="10" val="0"/>
</file>

<file path=xl/ctrlProps/ctrlProp5.xml><?xml version="1.0" encoding="utf-8"?>
<formControlPr xmlns="http://schemas.microsoft.com/office/spreadsheetml/2009/9/main" objectType="Spin" dx="16" fmlaLink="R81" max="1000" page="10" val="0"/>
</file>

<file path=xl/ctrlProps/ctrlProp6.xml><?xml version="1.0" encoding="utf-8"?>
<formControlPr xmlns="http://schemas.microsoft.com/office/spreadsheetml/2009/9/main" objectType="Spin" dx="16" fmlaLink="$R$73" max="1000" page="10" val="0"/>
</file>

<file path=xl/ctrlProps/ctrlProp7.xml><?xml version="1.0" encoding="utf-8"?>
<formControlPr xmlns="http://schemas.microsoft.com/office/spreadsheetml/2009/9/main" objectType="Spin" dx="16" fmlaLink="R90" max="1000" page="10" val="0"/>
</file>

<file path=xl/ctrlProps/ctrlProp8.xml><?xml version="1.0" encoding="utf-8"?>
<formControlPr xmlns="http://schemas.microsoft.com/office/spreadsheetml/2009/9/main" objectType="Spin" dx="16" fmlaLink="$D$5" max="20" min="3" page="10" val="5"/>
</file>

<file path=xl/drawings/_rels/drawing1.xml.rels><?xml version="1.0" encoding="UTF-8" standalone="yes"?>
<Relationships xmlns="http://schemas.openxmlformats.org/package/2006/relationships"><Relationship Id="rId8" Type="http://schemas.openxmlformats.org/officeDocument/2006/relationships/hyperlink" Target="http://nucleusresearch.com/research/single/infographic-building-the-financial-business-case/" TargetMode="External"/><Relationship Id="rId13" Type="http://schemas.openxmlformats.org/officeDocument/2006/relationships/hyperlink" Target="http://nucleusresearch.com/research/single/understanding-metrics-npv-versus-roi/" TargetMode="External"/><Relationship Id="rId3" Type="http://schemas.openxmlformats.org/officeDocument/2006/relationships/chart" Target="../charts/chart3.xml"/><Relationship Id="rId7" Type="http://schemas.openxmlformats.org/officeDocument/2006/relationships/image" Target="../media/image2.jpeg"/><Relationship Id="rId12" Type="http://schemas.openxmlformats.org/officeDocument/2006/relationships/hyperlink" Target="http://nucleusresearch.com/research/single/quantifying-the-value-of-increased-productivity/" TargetMode="Externa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hyperlink" Target="http://nucleusresearch.com/research/search" TargetMode="External"/><Relationship Id="rId11" Type="http://schemas.openxmlformats.org/officeDocument/2006/relationships/hyperlink" Target="http://nucleusresearch.com/research/single/indirect-benefits-the-invisible-roi-drivers/" TargetMode="External"/><Relationship Id="rId5" Type="http://schemas.openxmlformats.org/officeDocument/2006/relationships/image" Target="../media/image1.wmf"/><Relationship Id="rId10" Type="http://schemas.openxmlformats.org/officeDocument/2006/relationships/hyperlink" Target="http://nucleusresearch.com/research/single/maximizing-potential-return-on-investment/" TargetMode="External"/><Relationship Id="rId4" Type="http://schemas.openxmlformats.org/officeDocument/2006/relationships/hyperlink" Target="http://nucleusresearch.com" TargetMode="External"/><Relationship Id="rId9" Type="http://schemas.openxmlformats.org/officeDocument/2006/relationships/image" Target="../media/image3.png"/><Relationship Id="rId14" Type="http://schemas.openxmlformats.org/officeDocument/2006/relationships/hyperlink" Target="http://nucleusresearch.com/research/single/the-strengths-and-weaknesses-of-tco/"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9</xdr:col>
      <xdr:colOff>466725</xdr:colOff>
      <xdr:row>147</xdr:row>
      <xdr:rowOff>0</xdr:rowOff>
    </xdr:from>
    <xdr:to>
      <xdr:col>14</xdr:col>
      <xdr:colOff>638175</xdr:colOff>
      <xdr:row>161</xdr:row>
      <xdr:rowOff>38100</xdr:rowOff>
    </xdr:to>
    <xdr:graphicFrame macro="">
      <xdr:nvGraphicFramePr>
        <xdr:cNvPr id="17909" name="Chart 8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333375</xdr:colOff>
      <xdr:row>175</xdr:row>
      <xdr:rowOff>95250</xdr:rowOff>
    </xdr:from>
    <xdr:to>
      <xdr:col>14</xdr:col>
      <xdr:colOff>638175</xdr:colOff>
      <xdr:row>189</xdr:row>
      <xdr:rowOff>85725</xdr:rowOff>
    </xdr:to>
    <xdr:graphicFrame macro="">
      <xdr:nvGraphicFramePr>
        <xdr:cNvPr id="17910" name="Chart 9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47625</xdr:colOff>
      <xdr:row>161</xdr:row>
      <xdr:rowOff>95250</xdr:rowOff>
    </xdr:from>
    <xdr:to>
      <xdr:col>8</xdr:col>
      <xdr:colOff>742950</xdr:colOff>
      <xdr:row>167</xdr:row>
      <xdr:rowOff>57150</xdr:rowOff>
    </xdr:to>
    <xdr:graphicFrame macro="">
      <xdr:nvGraphicFramePr>
        <xdr:cNvPr id="17911" name="Chart 10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171450</xdr:colOff>
      <xdr:row>5</xdr:row>
      <xdr:rowOff>9525</xdr:rowOff>
    </xdr:from>
    <xdr:to>
      <xdr:col>5</xdr:col>
      <xdr:colOff>114300</xdr:colOff>
      <xdr:row>13</xdr:row>
      <xdr:rowOff>28575</xdr:rowOff>
    </xdr:to>
    <xdr:pic>
      <xdr:nvPicPr>
        <xdr:cNvPr id="17912" name="Picture 106" descr="nucleus_logo_stacked_rgb">
          <a:hlinkClick xmlns:r="http://schemas.openxmlformats.org/officeDocument/2006/relationships" r:id="rId4"/>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52500" y="409575"/>
          <a:ext cx="7334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647701</xdr:colOff>
      <xdr:row>239</xdr:row>
      <xdr:rowOff>76200</xdr:rowOff>
    </xdr:from>
    <xdr:to>
      <xdr:col>14</xdr:col>
      <xdr:colOff>405565</xdr:colOff>
      <xdr:row>244</xdr:row>
      <xdr:rowOff>47625</xdr:rowOff>
    </xdr:to>
    <xdr:pic>
      <xdr:nvPicPr>
        <xdr:cNvPr id="22" name="Picture 106" descr="nucleus_logo_stacked_rgb">
          <a:hlinkClick xmlns:r="http://schemas.openxmlformats.org/officeDocument/2006/relationships" r:id="rId4"/>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629526" y="41795700"/>
          <a:ext cx="424614"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198</xdr:row>
      <xdr:rowOff>1</xdr:rowOff>
    </xdr:from>
    <xdr:to>
      <xdr:col>4</xdr:col>
      <xdr:colOff>353291</xdr:colOff>
      <xdr:row>200</xdr:row>
      <xdr:rowOff>105643</xdr:rowOff>
    </xdr:to>
    <xdr:pic>
      <xdr:nvPicPr>
        <xdr:cNvPr id="23" name="Picture 22">
          <a:hlinkClick xmlns:r="http://schemas.openxmlformats.org/officeDocument/2006/relationships" r:id="rId6"/>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247775" y="30613351"/>
          <a:ext cx="353291" cy="35329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561975</xdr:colOff>
          <xdr:row>100</xdr:row>
          <xdr:rowOff>95250</xdr:rowOff>
        </xdr:from>
        <xdr:to>
          <xdr:col>10</xdr:col>
          <xdr:colOff>685800</xdr:colOff>
          <xdr:row>102</xdr:row>
          <xdr:rowOff>47625</xdr:rowOff>
        </xdr:to>
        <xdr:sp macro="" textlink="">
          <xdr:nvSpPr>
            <xdr:cNvPr id="17530" name="Check Box 122" hidden="1">
              <a:extLst>
                <a:ext uri="{63B3BB69-23CF-44E3-9099-C40C66FF867C}">
                  <a14:compatExt spid="_x0000_s175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here if this is a capital expense (CAPEX) that should be depreciated.</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28575</xdr:colOff>
          <xdr:row>51</xdr:row>
          <xdr:rowOff>66675</xdr:rowOff>
        </xdr:from>
        <xdr:to>
          <xdr:col>15</xdr:col>
          <xdr:colOff>161925</xdr:colOff>
          <xdr:row>53</xdr:row>
          <xdr:rowOff>85725</xdr:rowOff>
        </xdr:to>
        <xdr:sp macro="" textlink="">
          <xdr:nvSpPr>
            <xdr:cNvPr id="17531" name="Spinner 123" hidden="1">
              <a:extLst>
                <a:ext uri="{63B3BB69-23CF-44E3-9099-C40C66FF867C}">
                  <a14:compatExt spid="_x0000_s17531"/>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561975</xdr:colOff>
          <xdr:row>111</xdr:row>
          <xdr:rowOff>95250</xdr:rowOff>
        </xdr:from>
        <xdr:to>
          <xdr:col>10</xdr:col>
          <xdr:colOff>685800</xdr:colOff>
          <xdr:row>113</xdr:row>
          <xdr:rowOff>47625</xdr:rowOff>
        </xdr:to>
        <xdr:sp macro="" textlink="">
          <xdr:nvSpPr>
            <xdr:cNvPr id="17536" name="Check Box 128" hidden="1">
              <a:extLst>
                <a:ext uri="{63B3BB69-23CF-44E3-9099-C40C66FF867C}">
                  <a14:compatExt spid="_x0000_s175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here if this is a capital expense (CAPEX) that should be depreciated.</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28575</xdr:colOff>
          <xdr:row>60</xdr:row>
          <xdr:rowOff>66675</xdr:rowOff>
        </xdr:from>
        <xdr:to>
          <xdr:col>15</xdr:col>
          <xdr:colOff>161925</xdr:colOff>
          <xdr:row>62</xdr:row>
          <xdr:rowOff>85725</xdr:rowOff>
        </xdr:to>
        <xdr:sp macro="" textlink="">
          <xdr:nvSpPr>
            <xdr:cNvPr id="17537" name="Spinner 129" hidden="1">
              <a:extLst>
                <a:ext uri="{63B3BB69-23CF-44E3-9099-C40C66FF867C}">
                  <a14:compatExt spid="_x0000_s17537"/>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28575</xdr:colOff>
          <xdr:row>79</xdr:row>
          <xdr:rowOff>66675</xdr:rowOff>
        </xdr:from>
        <xdr:to>
          <xdr:col>15</xdr:col>
          <xdr:colOff>161925</xdr:colOff>
          <xdr:row>81</xdr:row>
          <xdr:rowOff>85725</xdr:rowOff>
        </xdr:to>
        <xdr:sp macro="" textlink="">
          <xdr:nvSpPr>
            <xdr:cNvPr id="17538" name="Spinner 130" hidden="1">
              <a:extLst>
                <a:ext uri="{63B3BB69-23CF-44E3-9099-C40C66FF867C}">
                  <a14:compatExt spid="_x0000_s17538"/>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28575</xdr:colOff>
          <xdr:row>71</xdr:row>
          <xdr:rowOff>66675</xdr:rowOff>
        </xdr:from>
        <xdr:to>
          <xdr:col>15</xdr:col>
          <xdr:colOff>161925</xdr:colOff>
          <xdr:row>73</xdr:row>
          <xdr:rowOff>85725</xdr:rowOff>
        </xdr:to>
        <xdr:sp macro="" textlink="">
          <xdr:nvSpPr>
            <xdr:cNvPr id="17539" name="Spinner 131" hidden="1">
              <a:extLst>
                <a:ext uri="{63B3BB69-23CF-44E3-9099-C40C66FF867C}">
                  <a14:compatExt spid="_x0000_s17539"/>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28575</xdr:colOff>
          <xdr:row>88</xdr:row>
          <xdr:rowOff>66675</xdr:rowOff>
        </xdr:from>
        <xdr:to>
          <xdr:col>15</xdr:col>
          <xdr:colOff>161925</xdr:colOff>
          <xdr:row>90</xdr:row>
          <xdr:rowOff>85725</xdr:rowOff>
        </xdr:to>
        <xdr:sp macro="" textlink="">
          <xdr:nvSpPr>
            <xdr:cNvPr id="17542" name="Spinner 134" hidden="1">
              <a:extLst>
                <a:ext uri="{63B3BB69-23CF-44E3-9099-C40C66FF867C}">
                  <a14:compatExt spid="_x0000_s17542"/>
                </a:ext>
              </a:extLst>
            </xdr:cNvPr>
            <xdr:cNvSpPr/>
          </xdr:nvSpPr>
          <xdr:spPr>
            <a:xfrm>
              <a:off x="0" y="0"/>
              <a:ext cx="0" cy="0"/>
            </a:xfrm>
            <a:prstGeom prst="rect">
              <a:avLst/>
            </a:prstGeom>
          </xdr:spPr>
        </xdr:sp>
        <xdr:clientData fPrintsWithSheet="0"/>
      </xdr:twoCellAnchor>
    </mc:Choice>
    <mc:Fallback/>
  </mc:AlternateContent>
  <xdr:twoCellAnchor editAs="oneCell">
    <xdr:from>
      <xdr:col>4</xdr:col>
      <xdr:colOff>19050</xdr:colOff>
      <xdr:row>218</xdr:row>
      <xdr:rowOff>38100</xdr:rowOff>
    </xdr:from>
    <xdr:to>
      <xdr:col>4</xdr:col>
      <xdr:colOff>371475</xdr:colOff>
      <xdr:row>220</xdr:row>
      <xdr:rowOff>57150</xdr:rowOff>
    </xdr:to>
    <xdr:pic>
      <xdr:nvPicPr>
        <xdr:cNvPr id="21" name="Picture 83" descr="60x45_adobe_pdf">
          <a:hlinkClick xmlns:r="http://schemas.openxmlformats.org/officeDocument/2006/relationships" r:id="rId8"/>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266825" y="37433250"/>
          <a:ext cx="3524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19050</xdr:colOff>
      <xdr:row>222</xdr:row>
      <xdr:rowOff>47625</xdr:rowOff>
    </xdr:from>
    <xdr:to>
      <xdr:col>4</xdr:col>
      <xdr:colOff>371475</xdr:colOff>
      <xdr:row>224</xdr:row>
      <xdr:rowOff>66675</xdr:rowOff>
    </xdr:to>
    <xdr:pic>
      <xdr:nvPicPr>
        <xdr:cNvPr id="24" name="Picture 45" descr="60x45_adobe_pdf">
          <a:hlinkClick xmlns:r="http://schemas.openxmlformats.org/officeDocument/2006/relationships" r:id="rId10"/>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266825" y="37938075"/>
          <a:ext cx="3524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19050</xdr:colOff>
      <xdr:row>226</xdr:row>
      <xdr:rowOff>38100</xdr:rowOff>
    </xdr:from>
    <xdr:to>
      <xdr:col>4</xdr:col>
      <xdr:colOff>371475</xdr:colOff>
      <xdr:row>228</xdr:row>
      <xdr:rowOff>57150</xdr:rowOff>
    </xdr:to>
    <xdr:pic>
      <xdr:nvPicPr>
        <xdr:cNvPr id="25" name="Picture 41" descr="60x45_adobe_pdf">
          <a:hlinkClick xmlns:r="http://schemas.openxmlformats.org/officeDocument/2006/relationships" r:id="rId11"/>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266825" y="38423850"/>
          <a:ext cx="3524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19050</xdr:colOff>
      <xdr:row>230</xdr:row>
      <xdr:rowOff>47625</xdr:rowOff>
    </xdr:from>
    <xdr:to>
      <xdr:col>4</xdr:col>
      <xdr:colOff>371475</xdr:colOff>
      <xdr:row>232</xdr:row>
      <xdr:rowOff>85725</xdr:rowOff>
    </xdr:to>
    <xdr:pic>
      <xdr:nvPicPr>
        <xdr:cNvPr id="26" name="Picture 66" descr="60x45_adobe_pdf">
          <a:hlinkClick xmlns:r="http://schemas.openxmlformats.org/officeDocument/2006/relationships" r:id="rId12"/>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266825" y="38928675"/>
          <a:ext cx="3524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19050</xdr:colOff>
      <xdr:row>234</xdr:row>
      <xdr:rowOff>57150</xdr:rowOff>
    </xdr:from>
    <xdr:to>
      <xdr:col>4</xdr:col>
      <xdr:colOff>371475</xdr:colOff>
      <xdr:row>236</xdr:row>
      <xdr:rowOff>76200</xdr:rowOff>
    </xdr:to>
    <xdr:pic>
      <xdr:nvPicPr>
        <xdr:cNvPr id="27" name="Picture 40" descr="60x45_adobe_pdf">
          <a:hlinkClick xmlns:r="http://schemas.openxmlformats.org/officeDocument/2006/relationships" r:id="rId13"/>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266825" y="39433500"/>
          <a:ext cx="3524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19050</xdr:colOff>
      <xdr:row>238</xdr:row>
      <xdr:rowOff>57150</xdr:rowOff>
    </xdr:from>
    <xdr:to>
      <xdr:col>4</xdr:col>
      <xdr:colOff>371475</xdr:colOff>
      <xdr:row>240</xdr:row>
      <xdr:rowOff>76201</xdr:rowOff>
    </xdr:to>
    <xdr:pic>
      <xdr:nvPicPr>
        <xdr:cNvPr id="28" name="Picture 43" descr="60x45_adobe_pdf">
          <a:hlinkClick xmlns:r="http://schemas.openxmlformats.org/officeDocument/2006/relationships" r:id="rId14"/>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266825" y="32146875"/>
          <a:ext cx="352425" cy="266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47625</xdr:colOff>
          <xdr:row>3</xdr:row>
          <xdr:rowOff>47625</xdr:rowOff>
        </xdr:from>
        <xdr:to>
          <xdr:col>5</xdr:col>
          <xdr:colOff>180975</xdr:colOff>
          <xdr:row>5</xdr:row>
          <xdr:rowOff>66675</xdr:rowOff>
        </xdr:to>
        <xdr:sp macro="" textlink="">
          <xdr:nvSpPr>
            <xdr:cNvPr id="3159" name="Spinner 87" hidden="1">
              <a:extLst>
                <a:ext uri="{63B3BB69-23CF-44E3-9099-C40C66FF867C}">
                  <a14:compatExt spid="_x0000_s3159"/>
                </a:ext>
              </a:extLst>
            </xdr:cNvPr>
            <xdr:cNvSpPr/>
          </xdr:nvSpPr>
          <xdr:spPr>
            <a:xfrm>
              <a:off x="0" y="0"/>
              <a:ext cx="0" cy="0"/>
            </a:xfrm>
            <a:prstGeom prst="rect">
              <a:avLst/>
            </a:prstGeom>
          </xdr:spPr>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xdr:col>
      <xdr:colOff>257175</xdr:colOff>
      <xdr:row>52</xdr:row>
      <xdr:rowOff>9525</xdr:rowOff>
    </xdr:from>
    <xdr:to>
      <xdr:col>5</xdr:col>
      <xdr:colOff>723900</xdr:colOff>
      <xdr:row>56</xdr:row>
      <xdr:rowOff>19050</xdr:rowOff>
    </xdr:to>
    <xdr:pic>
      <xdr:nvPicPr>
        <xdr:cNvPr id="2" name="Picture 82" descr="nucleus_logo_stacked_rg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29275" y="7734300"/>
          <a:ext cx="4667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994173</xdr:colOff>
      <xdr:row>57</xdr:row>
      <xdr:rowOff>65483</xdr:rowOff>
    </xdr:from>
    <xdr:to>
      <xdr:col>5</xdr:col>
      <xdr:colOff>696517</xdr:colOff>
      <xdr:row>60</xdr:row>
      <xdr:rowOff>5952</xdr:rowOff>
    </xdr:to>
    <xdr:sp macro="" textlink="">
      <xdr:nvSpPr>
        <xdr:cNvPr id="3" name="Text Box 9"/>
        <xdr:cNvSpPr txBox="1">
          <a:spLocks noChangeArrowheads="1"/>
        </xdr:cNvSpPr>
      </xdr:nvSpPr>
      <xdr:spPr bwMode="auto">
        <a:xfrm>
          <a:off x="994173" y="8834436"/>
          <a:ext cx="5078016" cy="35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600"/>
            </a:lnSpc>
            <a:defRPr sz="1000"/>
          </a:pPr>
          <a:r>
            <a:rPr lang="en-US" sz="500" b="0" i="0" u="none" strike="noStrike" baseline="0">
              <a:solidFill>
                <a:srgbClr val="808080"/>
              </a:solidFill>
              <a:latin typeface="Segoe UI" pitchFamily="34" charset="0"/>
              <a:cs typeface="Segoe UI" pitchFamily="34" charset="0"/>
            </a:rPr>
            <a:t>© 2014 Nucleus Research, Inc. Reproduction in whole or part without written permission is prohibited.  </a:t>
          </a:r>
          <a:br>
            <a:rPr lang="en-US" sz="500" b="0" i="0" u="none" strike="noStrike" baseline="0">
              <a:solidFill>
                <a:srgbClr val="808080"/>
              </a:solidFill>
              <a:latin typeface="Segoe UI" pitchFamily="34" charset="0"/>
              <a:cs typeface="Segoe UI" pitchFamily="34" charset="0"/>
            </a:rPr>
          </a:br>
          <a:r>
            <a:rPr lang="en-US" sz="500" b="0" i="0" u="none" strike="noStrike" baseline="0">
              <a:solidFill>
                <a:srgbClr val="808080"/>
              </a:solidFill>
              <a:latin typeface="Segoe UI" pitchFamily="34" charset="0"/>
              <a:cs typeface="Segoe UI" pitchFamily="34" charset="0"/>
            </a:rPr>
            <a:t>All calculations are based on Nucleus Research's independent analysis of the expected costs and benefits associated with the solution. </a:t>
          </a:r>
          <a:br>
            <a:rPr lang="en-US" sz="500" b="0" i="0" u="none" strike="noStrike" baseline="0">
              <a:solidFill>
                <a:srgbClr val="808080"/>
              </a:solidFill>
              <a:latin typeface="Segoe UI" pitchFamily="34" charset="0"/>
              <a:cs typeface="Segoe UI" pitchFamily="34" charset="0"/>
            </a:rPr>
          </a:br>
          <a:r>
            <a:rPr lang="en-US" sz="500" b="1" i="0" u="none" strike="noStrike" baseline="0">
              <a:solidFill>
                <a:srgbClr val="808080"/>
              </a:solidFill>
              <a:latin typeface="Segoe UI" pitchFamily="34" charset="0"/>
              <a:cs typeface="Segoe UI" pitchFamily="34" charset="0"/>
            </a:rPr>
            <a:t>NucleusResearch.com</a:t>
          </a:r>
          <a:endParaRPr lang="en-US" sz="500" b="0" i="0" u="none" strike="noStrike" baseline="0">
            <a:solidFill>
              <a:srgbClr val="000000"/>
            </a:solidFill>
            <a:latin typeface="Segoe UI" pitchFamily="34" charset="0"/>
            <a:cs typeface="Segoe UI" pitchFamily="34" charset="0"/>
          </a:endParaRPr>
        </a:p>
        <a:p>
          <a:pPr algn="l" rtl="0">
            <a:lnSpc>
              <a:spcPts val="500"/>
            </a:lnSpc>
            <a:defRPr sz="1000"/>
          </a:pPr>
          <a:endParaRPr lang="en-US" sz="5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omments" Target="../comments1.xml"/><Relationship Id="rId2" Type="http://schemas.openxmlformats.org/officeDocument/2006/relationships/printerSettings" Target="../printerSettings/printerSettings1.bin"/><Relationship Id="rId1" Type="http://schemas.openxmlformats.org/officeDocument/2006/relationships/hyperlink" Target="nucleusresearch.com"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indexed="11"/>
  </sheetPr>
  <dimension ref="B2:AJ247"/>
  <sheetViews>
    <sheetView showGridLines="0" showRowColHeaders="0" tabSelected="1" zoomScaleNormal="100" zoomScaleSheetLayoutView="100" workbookViewId="0"/>
  </sheetViews>
  <sheetFormatPr defaultRowHeight="9.75" customHeight="1" x14ac:dyDescent="0.15"/>
  <cols>
    <col min="1" max="2" width="2.140625" style="55" customWidth="1"/>
    <col min="3" max="3" width="11.7109375" style="55" customWidth="1"/>
    <col min="4" max="4" width="2.7109375" style="55" customWidth="1"/>
    <col min="5" max="5" width="9.140625" style="56"/>
    <col min="6" max="6" width="9.140625" style="55"/>
    <col min="7" max="10" width="11.140625" style="55" customWidth="1"/>
    <col min="11" max="11" width="11.5703125" style="55" customWidth="1"/>
    <col min="12" max="12" width="9.140625" style="55"/>
    <col min="13" max="13" width="3.140625" style="55" customWidth="1"/>
    <col min="14" max="15" width="10" style="55" customWidth="1"/>
    <col min="16" max="16" width="2.85546875" style="55" customWidth="1"/>
    <col min="17" max="17" width="2.140625" style="55" customWidth="1"/>
    <col min="18" max="19" width="12.85546875" style="55" customWidth="1"/>
    <col min="20" max="20" width="12.140625" style="55" customWidth="1"/>
    <col min="21" max="21" width="12.85546875" style="55" customWidth="1"/>
    <col min="22" max="16384" width="9.140625" style="55"/>
  </cols>
  <sheetData>
    <row r="2" spans="2:18" ht="9.75" customHeight="1" x14ac:dyDescent="0.15">
      <c r="B2" s="152"/>
      <c r="C2" s="154"/>
      <c r="D2" s="154"/>
      <c r="E2" s="155"/>
      <c r="F2" s="154"/>
      <c r="G2" s="154"/>
      <c r="H2" s="154"/>
      <c r="I2" s="154"/>
      <c r="J2" s="154"/>
      <c r="K2" s="154"/>
      <c r="L2" s="154"/>
      <c r="M2" s="154"/>
      <c r="N2" s="154"/>
      <c r="O2" s="154"/>
      <c r="P2" s="154"/>
      <c r="Q2" s="153"/>
    </row>
    <row r="3" spans="2:18" ht="10.5" customHeight="1" x14ac:dyDescent="0.15">
      <c r="B3" s="148"/>
      <c r="Q3" s="137"/>
    </row>
    <row r="4" spans="2:18" ht="10.5" customHeight="1" x14ac:dyDescent="0.15">
      <c r="B4" s="148"/>
      <c r="C4" s="288" t="s">
        <v>96</v>
      </c>
      <c r="Q4" s="137"/>
    </row>
    <row r="5" spans="2:18" ht="10.5" customHeight="1" x14ac:dyDescent="0.15">
      <c r="B5" s="148"/>
      <c r="C5" s="288"/>
      <c r="Q5" s="137"/>
    </row>
    <row r="6" spans="2:18" ht="10.5" customHeight="1" x14ac:dyDescent="0.15">
      <c r="B6" s="148"/>
      <c r="C6" s="288"/>
      <c r="H6" s="303" t="s">
        <v>149</v>
      </c>
      <c r="I6" s="303"/>
      <c r="J6" s="303"/>
      <c r="K6" s="303"/>
      <c r="L6" s="303"/>
      <c r="M6" s="303"/>
      <c r="N6" s="303"/>
      <c r="O6" s="303"/>
      <c r="Q6" s="137"/>
    </row>
    <row r="7" spans="2:18" ht="10.5" customHeight="1" x14ac:dyDescent="0.15">
      <c r="B7" s="148"/>
      <c r="C7" s="288"/>
      <c r="H7" s="303"/>
      <c r="I7" s="303"/>
      <c r="J7" s="303"/>
      <c r="K7" s="303"/>
      <c r="L7" s="303"/>
      <c r="M7" s="303"/>
      <c r="N7" s="303"/>
      <c r="O7" s="303"/>
      <c r="Q7" s="137"/>
    </row>
    <row r="8" spans="2:18" ht="10.5" customHeight="1" x14ac:dyDescent="0.15">
      <c r="B8" s="148"/>
      <c r="C8" s="288"/>
      <c r="H8" s="303"/>
      <c r="I8" s="303"/>
      <c r="J8" s="303"/>
      <c r="K8" s="303"/>
      <c r="L8" s="303"/>
      <c r="M8" s="303"/>
      <c r="N8" s="303"/>
      <c r="O8" s="303"/>
      <c r="Q8" s="137"/>
    </row>
    <row r="9" spans="2:18" ht="10.5" customHeight="1" x14ac:dyDescent="0.15">
      <c r="B9" s="148"/>
      <c r="C9" s="288"/>
      <c r="H9" s="304" t="s">
        <v>137</v>
      </c>
      <c r="I9" s="304"/>
      <c r="J9" s="304"/>
      <c r="K9" s="304"/>
      <c r="L9" s="304"/>
      <c r="M9" s="304"/>
      <c r="N9" s="304"/>
      <c r="O9" s="304"/>
      <c r="Q9" s="137"/>
    </row>
    <row r="10" spans="2:18" ht="10.5" customHeight="1" x14ac:dyDescent="0.15">
      <c r="B10" s="148"/>
      <c r="C10" s="288"/>
      <c r="H10" s="304"/>
      <c r="I10" s="304"/>
      <c r="J10" s="304"/>
      <c r="K10" s="304"/>
      <c r="L10" s="304"/>
      <c r="M10" s="304"/>
      <c r="N10" s="304"/>
      <c r="O10" s="304"/>
      <c r="Q10" s="137"/>
    </row>
    <row r="11" spans="2:18" ht="10.5" customHeight="1" x14ac:dyDescent="0.15">
      <c r="B11" s="148"/>
      <c r="C11" s="288"/>
      <c r="H11" s="304"/>
      <c r="I11" s="304"/>
      <c r="J11" s="304"/>
      <c r="K11" s="304"/>
      <c r="L11" s="304"/>
      <c r="M11" s="304"/>
      <c r="N11" s="304"/>
      <c r="O11" s="304"/>
      <c r="Q11" s="137"/>
    </row>
    <row r="12" spans="2:18" ht="10.5" customHeight="1" x14ac:dyDescent="0.15">
      <c r="B12" s="148"/>
      <c r="C12" s="288"/>
      <c r="H12" s="305" t="s">
        <v>134</v>
      </c>
      <c r="I12" s="305"/>
      <c r="J12" s="305"/>
      <c r="K12" s="305"/>
      <c r="L12" s="305"/>
      <c r="M12" s="305"/>
      <c r="N12" s="305"/>
      <c r="O12" s="305"/>
      <c r="Q12" s="137"/>
    </row>
    <row r="13" spans="2:18" s="57" customFormat="1" ht="10.5" customHeight="1" x14ac:dyDescent="0.25">
      <c r="B13" s="149"/>
      <c r="C13" s="288"/>
      <c r="E13" s="58"/>
      <c r="F13" s="58"/>
      <c r="G13" s="58"/>
      <c r="H13" s="305"/>
      <c r="I13" s="305"/>
      <c r="J13" s="305"/>
      <c r="K13" s="305"/>
      <c r="L13" s="305"/>
      <c r="M13" s="305"/>
      <c r="N13" s="305"/>
      <c r="O13" s="305"/>
      <c r="P13" s="64"/>
      <c r="Q13" s="138"/>
      <c r="R13" s="64"/>
    </row>
    <row r="14" spans="2:18" s="57" customFormat="1" ht="10.5" customHeight="1" x14ac:dyDescent="0.25">
      <c r="B14" s="149"/>
      <c r="C14" s="288"/>
      <c r="E14" s="58"/>
      <c r="F14" s="58"/>
      <c r="G14" s="58"/>
      <c r="H14" s="305"/>
      <c r="I14" s="305"/>
      <c r="J14" s="305"/>
      <c r="K14" s="305"/>
      <c r="L14" s="305"/>
      <c r="M14" s="305"/>
      <c r="N14" s="305"/>
      <c r="O14" s="305"/>
      <c r="P14" s="64"/>
      <c r="Q14" s="138"/>
      <c r="R14" s="64"/>
    </row>
    <row r="15" spans="2:18" s="57" customFormat="1" ht="10.5" customHeight="1" x14ac:dyDescent="0.25">
      <c r="B15" s="149"/>
      <c r="C15" s="288"/>
      <c r="D15" s="60"/>
      <c r="E15" s="58"/>
      <c r="F15" s="58"/>
      <c r="G15" s="58"/>
      <c r="H15" s="58"/>
      <c r="I15" s="58"/>
      <c r="J15" s="58"/>
      <c r="K15" s="58"/>
      <c r="L15" s="59"/>
      <c r="M15" s="58"/>
      <c r="N15" s="58"/>
      <c r="O15" s="63"/>
      <c r="P15" s="64"/>
      <c r="Q15" s="138"/>
    </row>
    <row r="16" spans="2:18" s="57" customFormat="1" ht="10.5" customHeight="1" x14ac:dyDescent="0.25">
      <c r="B16" s="149"/>
      <c r="C16" s="288"/>
      <c r="D16" s="60"/>
      <c r="P16" s="64"/>
      <c r="Q16" s="138"/>
    </row>
    <row r="17" spans="2:17" s="57" customFormat="1" ht="10.5" customHeight="1" x14ac:dyDescent="0.25">
      <c r="B17" s="149"/>
      <c r="C17" s="288"/>
      <c r="D17" s="60"/>
      <c r="P17" s="64"/>
      <c r="Q17" s="138"/>
    </row>
    <row r="18" spans="2:17" s="57" customFormat="1" ht="10.5" customHeight="1" x14ac:dyDescent="0.25">
      <c r="B18" s="149"/>
      <c r="C18" s="288"/>
      <c r="D18" s="60"/>
      <c r="Q18" s="139"/>
    </row>
    <row r="19" spans="2:17" s="57" customFormat="1" ht="10.5" customHeight="1" x14ac:dyDescent="0.25">
      <c r="B19" s="149"/>
      <c r="C19" s="288"/>
      <c r="D19" s="60"/>
      <c r="Q19" s="139"/>
    </row>
    <row r="20" spans="2:17" s="57" customFormat="1" ht="10.5" customHeight="1" x14ac:dyDescent="0.25">
      <c r="B20" s="149"/>
      <c r="C20" s="288"/>
      <c r="D20" s="60"/>
      <c r="Q20" s="139"/>
    </row>
    <row r="21" spans="2:17" s="57" customFormat="1" ht="10.5" customHeight="1" x14ac:dyDescent="0.25">
      <c r="B21" s="149"/>
      <c r="C21" s="288"/>
      <c r="D21" s="60"/>
      <c r="Q21" s="139"/>
    </row>
    <row r="22" spans="2:17" s="57" customFormat="1" ht="10.5" customHeight="1" x14ac:dyDescent="0.25">
      <c r="B22" s="149"/>
      <c r="C22" s="288"/>
      <c r="D22" s="60"/>
      <c r="Q22" s="139"/>
    </row>
    <row r="23" spans="2:17" s="57" customFormat="1" ht="10.5" customHeight="1" x14ac:dyDescent="0.25">
      <c r="B23" s="149"/>
      <c r="C23" s="288"/>
      <c r="D23" s="60"/>
      <c r="Q23" s="139"/>
    </row>
    <row r="24" spans="2:17" s="57" customFormat="1" ht="10.5" customHeight="1" x14ac:dyDescent="0.25">
      <c r="B24" s="149"/>
      <c r="C24" s="288"/>
      <c r="D24" s="60"/>
      <c r="Q24" s="139"/>
    </row>
    <row r="25" spans="2:17" s="57" customFormat="1" ht="10.5" customHeight="1" x14ac:dyDescent="0.25">
      <c r="B25" s="149"/>
      <c r="C25" s="288"/>
      <c r="D25" s="60"/>
      <c r="Q25" s="139"/>
    </row>
    <row r="26" spans="2:17" s="57" customFormat="1" ht="15" customHeight="1" thickBot="1" x14ac:dyDescent="0.35">
      <c r="B26" s="149"/>
      <c r="C26" s="288"/>
      <c r="D26" s="60"/>
      <c r="E26" s="283" t="s">
        <v>144</v>
      </c>
      <c r="F26" s="284"/>
      <c r="G26" s="284"/>
      <c r="H26" s="284"/>
      <c r="I26" s="284"/>
      <c r="J26" s="284"/>
      <c r="K26" s="284"/>
      <c r="Q26" s="139"/>
    </row>
    <row r="27" spans="2:17" s="57" customFormat="1" ht="10.5" customHeight="1" x14ac:dyDescent="0.25">
      <c r="B27" s="149"/>
      <c r="C27" s="288"/>
      <c r="D27" s="60"/>
      <c r="P27" s="64"/>
      <c r="Q27" s="138"/>
    </row>
    <row r="28" spans="2:17" s="57" customFormat="1" ht="10.5" customHeight="1" x14ac:dyDescent="0.25">
      <c r="B28" s="149"/>
      <c r="C28" s="288"/>
      <c r="D28" s="60"/>
      <c r="E28" s="306" t="s">
        <v>151</v>
      </c>
      <c r="F28" s="306"/>
      <c r="G28" s="306"/>
      <c r="H28" s="306"/>
      <c r="I28" s="306"/>
      <c r="J28" s="306"/>
      <c r="K28" s="306"/>
      <c r="L28" s="306"/>
      <c r="M28" s="306"/>
      <c r="N28" s="306"/>
      <c r="O28" s="306"/>
      <c r="P28" s="64"/>
      <c r="Q28" s="138"/>
    </row>
    <row r="29" spans="2:17" s="57" customFormat="1" ht="10.5" customHeight="1" x14ac:dyDescent="0.25">
      <c r="B29" s="149"/>
      <c r="C29" s="288"/>
      <c r="D29" s="60"/>
      <c r="E29" s="306"/>
      <c r="F29" s="306"/>
      <c r="G29" s="306"/>
      <c r="H29" s="306"/>
      <c r="I29" s="306"/>
      <c r="J29" s="306"/>
      <c r="K29" s="306"/>
      <c r="L29" s="306"/>
      <c r="M29" s="306"/>
      <c r="N29" s="306"/>
      <c r="O29" s="306"/>
      <c r="P29" s="64"/>
      <c r="Q29" s="138"/>
    </row>
    <row r="30" spans="2:17" s="57" customFormat="1" ht="10.5" customHeight="1" x14ac:dyDescent="0.25">
      <c r="B30" s="149"/>
      <c r="C30" s="288"/>
      <c r="D30" s="60"/>
      <c r="E30" s="306"/>
      <c r="F30" s="306"/>
      <c r="G30" s="306"/>
      <c r="H30" s="306"/>
      <c r="I30" s="306"/>
      <c r="J30" s="306"/>
      <c r="K30" s="306"/>
      <c r="L30" s="306"/>
      <c r="M30" s="306"/>
      <c r="N30" s="306"/>
      <c r="O30" s="306"/>
      <c r="P30" s="64"/>
      <c r="Q30" s="138"/>
    </row>
    <row r="31" spans="2:17" s="57" customFormat="1" ht="10.5" customHeight="1" x14ac:dyDescent="0.25">
      <c r="B31" s="149"/>
      <c r="C31" s="288"/>
      <c r="D31" s="222"/>
      <c r="E31" s="306"/>
      <c r="F31" s="306"/>
      <c r="G31" s="306"/>
      <c r="H31" s="306"/>
      <c r="I31" s="306"/>
      <c r="J31" s="306"/>
      <c r="K31" s="306"/>
      <c r="L31" s="306"/>
      <c r="M31" s="306"/>
      <c r="N31" s="306"/>
      <c r="O31" s="306"/>
      <c r="P31" s="64"/>
      <c r="Q31" s="138"/>
    </row>
    <row r="32" spans="2:17" s="57" customFormat="1" ht="10.5" customHeight="1" x14ac:dyDescent="0.25">
      <c r="B32" s="149"/>
      <c r="C32" s="288"/>
      <c r="D32" s="60"/>
      <c r="E32" s="306"/>
      <c r="F32" s="306"/>
      <c r="G32" s="306"/>
      <c r="H32" s="306"/>
      <c r="I32" s="306"/>
      <c r="J32" s="306"/>
      <c r="K32" s="306"/>
      <c r="L32" s="306"/>
      <c r="M32" s="306"/>
      <c r="N32" s="306"/>
      <c r="O32" s="306"/>
      <c r="P32" s="64"/>
      <c r="Q32" s="138"/>
    </row>
    <row r="33" spans="2:19" s="57" customFormat="1" ht="10.5" customHeight="1" x14ac:dyDescent="0.25">
      <c r="B33" s="149"/>
      <c r="C33" s="288"/>
      <c r="D33" s="60"/>
      <c r="E33" s="306"/>
      <c r="F33" s="306"/>
      <c r="G33" s="306"/>
      <c r="H33" s="306"/>
      <c r="I33" s="306"/>
      <c r="J33" s="306"/>
      <c r="K33" s="306"/>
      <c r="L33" s="306"/>
      <c r="M33" s="306"/>
      <c r="N33" s="306"/>
      <c r="O33" s="306"/>
      <c r="P33" s="64"/>
      <c r="Q33" s="138"/>
    </row>
    <row r="34" spans="2:19" s="57" customFormat="1" ht="10.5" customHeight="1" x14ac:dyDescent="0.25">
      <c r="B34" s="149"/>
      <c r="D34" s="60"/>
      <c r="E34" s="306" t="s">
        <v>152</v>
      </c>
      <c r="F34" s="306"/>
      <c r="G34" s="306"/>
      <c r="H34" s="306"/>
      <c r="I34" s="306"/>
      <c r="J34" s="306"/>
      <c r="K34" s="306"/>
      <c r="L34" s="306"/>
      <c r="M34" s="306"/>
      <c r="N34" s="306"/>
      <c r="O34" s="306"/>
      <c r="P34" s="64"/>
      <c r="Q34" s="138"/>
    </row>
    <row r="35" spans="2:19" s="57" customFormat="1" ht="10.5" customHeight="1" x14ac:dyDescent="0.25">
      <c r="B35" s="149"/>
      <c r="D35" s="60"/>
      <c r="E35" s="306"/>
      <c r="F35" s="306"/>
      <c r="G35" s="306"/>
      <c r="H35" s="306"/>
      <c r="I35" s="306"/>
      <c r="J35" s="306"/>
      <c r="K35" s="306"/>
      <c r="L35" s="306"/>
      <c r="M35" s="306"/>
      <c r="N35" s="306"/>
      <c r="O35" s="306"/>
      <c r="P35" s="64"/>
      <c r="Q35" s="138"/>
    </row>
    <row r="36" spans="2:19" s="57" customFormat="1" ht="10.5" customHeight="1" x14ac:dyDescent="0.25">
      <c r="B36" s="149"/>
      <c r="D36" s="225"/>
      <c r="E36" s="306"/>
      <c r="F36" s="306"/>
      <c r="G36" s="306"/>
      <c r="H36" s="306"/>
      <c r="I36" s="306"/>
      <c r="J36" s="306"/>
      <c r="K36" s="306"/>
      <c r="L36" s="306"/>
      <c r="M36" s="306"/>
      <c r="N36" s="306"/>
      <c r="O36" s="306"/>
      <c r="P36" s="64"/>
      <c r="Q36" s="138"/>
    </row>
    <row r="37" spans="2:19" s="57" customFormat="1" ht="10.5" customHeight="1" x14ac:dyDescent="0.25">
      <c r="B37" s="149"/>
      <c r="D37" s="60"/>
      <c r="E37" s="306"/>
      <c r="F37" s="306"/>
      <c r="G37" s="306"/>
      <c r="H37" s="306"/>
      <c r="I37" s="306"/>
      <c r="J37" s="306"/>
      <c r="K37" s="306"/>
      <c r="L37" s="306"/>
      <c r="M37" s="306"/>
      <c r="N37" s="306"/>
      <c r="O37" s="306"/>
      <c r="P37" s="64"/>
      <c r="Q37" s="138"/>
    </row>
    <row r="38" spans="2:19" s="57" customFormat="1" ht="10.5" customHeight="1" x14ac:dyDescent="0.25">
      <c r="B38" s="149"/>
      <c r="D38" s="60"/>
      <c r="E38" s="306"/>
      <c r="F38" s="306"/>
      <c r="G38" s="306"/>
      <c r="H38" s="306"/>
      <c r="I38" s="306"/>
      <c r="J38" s="306"/>
      <c r="K38" s="306"/>
      <c r="L38" s="306"/>
      <c r="M38" s="306"/>
      <c r="N38" s="306"/>
      <c r="O38" s="306"/>
      <c r="P38" s="64"/>
      <c r="Q38" s="138"/>
    </row>
    <row r="39" spans="2:19" s="57" customFormat="1" ht="10.5" customHeight="1" x14ac:dyDescent="0.25">
      <c r="B39" s="149"/>
      <c r="D39" s="60"/>
      <c r="E39" s="308" t="s">
        <v>153</v>
      </c>
      <c r="F39" s="309"/>
      <c r="G39" s="309"/>
      <c r="H39" s="309"/>
      <c r="I39" s="309"/>
      <c r="J39" s="309"/>
      <c r="K39" s="309"/>
      <c r="L39" s="309"/>
      <c r="M39" s="309"/>
      <c r="N39" s="309"/>
      <c r="O39" s="309"/>
      <c r="P39" s="64"/>
      <c r="Q39" s="138"/>
    </row>
    <row r="40" spans="2:19" s="57" customFormat="1" ht="10.5" customHeight="1" x14ac:dyDescent="0.25">
      <c r="B40" s="149"/>
      <c r="D40" s="60"/>
      <c r="E40" s="309"/>
      <c r="F40" s="309"/>
      <c r="G40" s="309"/>
      <c r="H40" s="309"/>
      <c r="I40" s="309"/>
      <c r="J40" s="309"/>
      <c r="K40" s="309"/>
      <c r="L40" s="309"/>
      <c r="M40" s="309"/>
      <c r="N40" s="309"/>
      <c r="O40" s="309"/>
      <c r="P40" s="64"/>
      <c r="Q40" s="138"/>
    </row>
    <row r="41" spans="2:19" s="57" customFormat="1" ht="10.5" customHeight="1" x14ac:dyDescent="0.25">
      <c r="B41" s="149"/>
      <c r="D41" s="60"/>
      <c r="E41" s="309"/>
      <c r="F41" s="309"/>
      <c r="G41" s="309"/>
      <c r="H41" s="309"/>
      <c r="I41" s="309"/>
      <c r="J41" s="309"/>
      <c r="K41" s="309"/>
      <c r="L41" s="309"/>
      <c r="M41" s="309"/>
      <c r="N41" s="309"/>
      <c r="O41" s="309"/>
      <c r="P41" s="64"/>
      <c r="Q41" s="138"/>
    </row>
    <row r="42" spans="2:19" s="57" customFormat="1" ht="10.5" customHeight="1" x14ac:dyDescent="0.25">
      <c r="B42" s="149"/>
      <c r="D42" s="126"/>
      <c r="E42" s="309"/>
      <c r="F42" s="309"/>
      <c r="G42" s="309"/>
      <c r="H42" s="309"/>
      <c r="I42" s="309"/>
      <c r="J42" s="309"/>
      <c r="K42" s="309"/>
      <c r="L42" s="309"/>
      <c r="M42" s="309"/>
      <c r="N42" s="309"/>
      <c r="O42" s="309"/>
      <c r="P42" s="64"/>
      <c r="Q42" s="138"/>
      <c r="R42" s="64"/>
    </row>
    <row r="43" spans="2:19" s="57" customFormat="1" ht="10.5" customHeight="1" x14ac:dyDescent="0.25">
      <c r="B43" s="149"/>
      <c r="C43" s="240"/>
      <c r="D43" s="241"/>
      <c r="E43" s="240"/>
      <c r="F43" s="240"/>
      <c r="G43" s="240"/>
      <c r="H43" s="240"/>
      <c r="I43" s="240"/>
      <c r="J43" s="240"/>
      <c r="K43" s="240"/>
      <c r="L43" s="240"/>
      <c r="M43" s="240"/>
      <c r="N43" s="240"/>
      <c r="O43" s="240"/>
      <c r="P43" s="242"/>
      <c r="Q43" s="138"/>
      <c r="R43" s="64"/>
    </row>
    <row r="44" spans="2:19" s="57" customFormat="1" ht="10.5" customHeight="1" x14ac:dyDescent="0.25">
      <c r="B44" s="149"/>
      <c r="C44" s="260"/>
      <c r="D44" s="251"/>
      <c r="E44" s="250"/>
      <c r="F44" s="250"/>
      <c r="G44" s="250"/>
      <c r="H44" s="250"/>
      <c r="I44" s="250"/>
      <c r="J44" s="250"/>
      <c r="K44" s="250"/>
      <c r="L44" s="250"/>
      <c r="M44" s="250"/>
      <c r="N44" s="250"/>
      <c r="O44" s="250"/>
      <c r="P44" s="252"/>
      <c r="Q44" s="138"/>
      <c r="R44" s="64"/>
    </row>
    <row r="45" spans="2:19" s="57" customFormat="1" ht="10.5" customHeight="1" x14ac:dyDescent="0.25">
      <c r="B45" s="149"/>
      <c r="C45" s="261"/>
      <c r="D45" s="241"/>
      <c r="E45" s="240"/>
      <c r="F45" s="240"/>
      <c r="G45" s="240"/>
      <c r="H45" s="240"/>
      <c r="I45" s="240"/>
      <c r="J45" s="240"/>
      <c r="K45" s="240"/>
      <c r="L45" s="240"/>
      <c r="M45" s="240"/>
      <c r="N45" s="240"/>
      <c r="O45" s="240"/>
      <c r="P45" s="242"/>
      <c r="Q45" s="138"/>
      <c r="R45" s="64"/>
    </row>
    <row r="46" spans="2:19" s="57" customFormat="1" ht="15" customHeight="1" x14ac:dyDescent="0.25">
      <c r="B46" s="149"/>
      <c r="C46" s="288" t="s">
        <v>38</v>
      </c>
      <c r="D46" s="126"/>
      <c r="E46" s="200" t="s">
        <v>145</v>
      </c>
      <c r="F46" s="201"/>
      <c r="G46" s="201"/>
      <c r="H46" s="201"/>
      <c r="I46" s="201"/>
      <c r="J46" s="201"/>
      <c r="K46" s="201"/>
      <c r="L46" s="65"/>
      <c r="M46" s="55"/>
      <c r="N46" s="55"/>
      <c r="O46" s="55"/>
      <c r="P46" s="55"/>
      <c r="Q46" s="137"/>
      <c r="R46" s="66"/>
      <c r="S46" s="66"/>
    </row>
    <row r="47" spans="2:19" s="57" customFormat="1" ht="10.5" customHeight="1" x14ac:dyDescent="0.25">
      <c r="B47" s="149"/>
      <c r="C47" s="307"/>
      <c r="D47" s="126"/>
      <c r="E47" s="289" t="s">
        <v>164</v>
      </c>
      <c r="F47" s="302"/>
      <c r="G47" s="302"/>
      <c r="H47" s="302"/>
      <c r="I47" s="302"/>
      <c r="J47" s="302"/>
      <c r="K47" s="302"/>
      <c r="L47" s="302"/>
      <c r="M47" s="302"/>
      <c r="N47" s="302"/>
      <c r="O47" s="302"/>
      <c r="P47" s="55"/>
      <c r="Q47" s="137"/>
      <c r="R47" s="66"/>
      <c r="S47" s="66"/>
    </row>
    <row r="48" spans="2:19" s="57" customFormat="1" ht="10.5" customHeight="1" x14ac:dyDescent="0.25">
      <c r="B48" s="149"/>
      <c r="C48" s="307"/>
      <c r="D48" s="225"/>
      <c r="E48" s="289"/>
      <c r="F48" s="302"/>
      <c r="G48" s="302"/>
      <c r="H48" s="302"/>
      <c r="I48" s="302"/>
      <c r="J48" s="302"/>
      <c r="K48" s="302"/>
      <c r="L48" s="302"/>
      <c r="M48" s="302"/>
      <c r="N48" s="302"/>
      <c r="O48" s="302"/>
      <c r="P48" s="55"/>
      <c r="Q48" s="137"/>
      <c r="R48" s="66"/>
      <c r="S48" s="66"/>
    </row>
    <row r="49" spans="2:19" s="57" customFormat="1" ht="10.5" customHeight="1" x14ac:dyDescent="0.25">
      <c r="B49" s="149"/>
      <c r="C49" s="307"/>
      <c r="D49" s="225"/>
      <c r="E49" s="289"/>
      <c r="F49" s="302"/>
      <c r="G49" s="302"/>
      <c r="H49" s="302"/>
      <c r="I49" s="302"/>
      <c r="J49" s="302"/>
      <c r="K49" s="302"/>
      <c r="L49" s="302"/>
      <c r="M49" s="302"/>
      <c r="N49" s="302"/>
      <c r="O49" s="302"/>
      <c r="P49" s="55"/>
      <c r="Q49" s="137"/>
      <c r="R49" s="66"/>
      <c r="S49" s="66"/>
    </row>
    <row r="50" spans="2:19" s="57" customFormat="1" ht="10.5" customHeight="1" x14ac:dyDescent="0.25">
      <c r="B50" s="149"/>
      <c r="C50" s="307"/>
      <c r="D50" s="126"/>
      <c r="E50" s="302"/>
      <c r="F50" s="302"/>
      <c r="G50" s="302"/>
      <c r="H50" s="302"/>
      <c r="I50" s="302"/>
      <c r="J50" s="302"/>
      <c r="K50" s="302"/>
      <c r="L50" s="302"/>
      <c r="M50" s="302"/>
      <c r="N50" s="302"/>
      <c r="O50" s="302"/>
      <c r="P50" s="55"/>
      <c r="Q50" s="137"/>
      <c r="R50" s="55"/>
      <c r="S50" s="55"/>
    </row>
    <row r="51" spans="2:19" s="57" customFormat="1" ht="10.5" customHeight="1" x14ac:dyDescent="0.25">
      <c r="B51" s="149"/>
      <c r="C51" s="307"/>
      <c r="D51" s="126"/>
      <c r="E51" s="55"/>
      <c r="F51" s="234" t="s">
        <v>165</v>
      </c>
      <c r="G51" s="62"/>
      <c r="H51" s="248"/>
      <c r="I51" s="65"/>
      <c r="J51" s="65"/>
      <c r="K51" s="65"/>
      <c r="L51" s="121"/>
      <c r="M51" s="121"/>
      <c r="N51" s="312">
        <v>0</v>
      </c>
      <c r="O51" s="312"/>
      <c r="P51" s="73"/>
      <c r="Q51" s="137"/>
      <c r="R51" s="55"/>
      <c r="S51" s="65"/>
    </row>
    <row r="52" spans="2:19" s="57" customFormat="1" ht="10.5" customHeight="1" x14ac:dyDescent="0.25">
      <c r="B52" s="149"/>
      <c r="C52" s="307"/>
      <c r="D52" s="126"/>
      <c r="E52" s="55"/>
      <c r="F52" s="234" t="s">
        <v>146</v>
      </c>
      <c r="G52" s="249"/>
      <c r="H52" s="248"/>
      <c r="I52" s="65"/>
      <c r="J52" s="65"/>
      <c r="K52" s="65"/>
      <c r="L52" s="122"/>
      <c r="M52" s="122"/>
      <c r="N52" s="293">
        <v>0</v>
      </c>
      <c r="O52" s="293"/>
      <c r="P52" s="73"/>
      <c r="Q52" s="137"/>
      <c r="R52" s="55"/>
      <c r="S52" s="65"/>
    </row>
    <row r="53" spans="2:19" s="57" customFormat="1" ht="10.5" customHeight="1" x14ac:dyDescent="0.25">
      <c r="B53" s="149"/>
      <c r="C53" s="307"/>
      <c r="D53" s="126"/>
      <c r="E53" s="55"/>
      <c r="F53" s="234" t="s">
        <v>154</v>
      </c>
      <c r="G53" s="62"/>
      <c r="H53" s="248"/>
      <c r="I53" s="65"/>
      <c r="J53" s="65"/>
      <c r="K53" s="65"/>
      <c r="L53" s="287" t="str">
        <f>IF(O53&gt;0.35,"Above average",IF(O53&lt;0.05,"Below average"," Within average range"))</f>
        <v xml:space="preserve"> Within average range</v>
      </c>
      <c r="M53" s="123"/>
      <c r="N53" s="122"/>
      <c r="O53" s="235">
        <f>R53/100</f>
        <v>0.2</v>
      </c>
      <c r="P53" s="73"/>
      <c r="Q53" s="139"/>
      <c r="R53" s="74">
        <v>20</v>
      </c>
      <c r="S53" s="65"/>
    </row>
    <row r="54" spans="2:19" s="57" customFormat="1" ht="10.5" customHeight="1" x14ac:dyDescent="0.25">
      <c r="B54" s="149"/>
      <c r="C54" s="307"/>
      <c r="D54" s="126"/>
      <c r="E54" s="70"/>
      <c r="F54" s="69"/>
      <c r="G54" s="69"/>
      <c r="H54" s="69"/>
      <c r="I54" s="69"/>
      <c r="J54" s="69"/>
      <c r="K54" s="69"/>
      <c r="L54" s="55"/>
      <c r="M54" s="55"/>
      <c r="N54" s="55"/>
      <c r="O54" s="55"/>
      <c r="P54" s="73"/>
      <c r="Q54" s="139"/>
      <c r="R54" s="65"/>
      <c r="S54" s="65"/>
    </row>
    <row r="55" spans="2:19" s="57" customFormat="1" ht="10.5" customHeight="1" x14ac:dyDescent="0.25">
      <c r="B55" s="149"/>
      <c r="C55" s="307"/>
      <c r="D55" s="126"/>
      <c r="E55" s="247"/>
      <c r="F55" s="247"/>
      <c r="G55" s="247"/>
      <c r="H55" s="247"/>
      <c r="I55" s="247"/>
      <c r="J55" s="247"/>
      <c r="K55" s="247"/>
      <c r="L55" s="55"/>
      <c r="M55" s="79" t="s">
        <v>166</v>
      </c>
      <c r="N55" s="69"/>
      <c r="O55" s="78">
        <f>N51*N52*O53</f>
        <v>0</v>
      </c>
      <c r="P55" s="65"/>
      <c r="Q55" s="139"/>
      <c r="R55" s="55"/>
      <c r="S55" s="55"/>
    </row>
    <row r="56" spans="2:19" s="57" customFormat="1" ht="10.5" customHeight="1" x14ac:dyDescent="0.25">
      <c r="B56" s="149"/>
      <c r="C56" s="307"/>
      <c r="D56" s="225"/>
      <c r="E56" s="285"/>
      <c r="F56" s="285"/>
      <c r="G56" s="285"/>
      <c r="H56" s="285"/>
      <c r="I56" s="285"/>
      <c r="J56" s="285"/>
      <c r="K56" s="285"/>
      <c r="L56" s="55"/>
      <c r="M56" s="79"/>
      <c r="N56" s="69"/>
      <c r="O56" s="78"/>
      <c r="P56" s="65"/>
      <c r="Q56" s="139"/>
      <c r="R56" s="55"/>
      <c r="S56" s="55"/>
    </row>
    <row r="57" spans="2:19" s="57" customFormat="1" ht="15" customHeight="1" x14ac:dyDescent="0.25">
      <c r="B57" s="149"/>
      <c r="C57" s="307"/>
      <c r="D57" s="225"/>
      <c r="E57" s="200" t="s">
        <v>167</v>
      </c>
      <c r="F57" s="201"/>
      <c r="G57" s="201"/>
      <c r="H57" s="201"/>
      <c r="I57" s="201"/>
      <c r="J57" s="201"/>
      <c r="K57" s="201"/>
      <c r="L57" s="65"/>
      <c r="M57" s="55"/>
      <c r="N57" s="55"/>
      <c r="O57" s="55"/>
      <c r="P57" s="55"/>
      <c r="Q57" s="137"/>
      <c r="R57" s="66"/>
      <c r="S57" s="66"/>
    </row>
    <row r="58" spans="2:19" s="57" customFormat="1" ht="10.5" customHeight="1" x14ac:dyDescent="0.25">
      <c r="B58" s="149"/>
      <c r="C58" s="307"/>
      <c r="D58" s="225"/>
      <c r="E58" s="289" t="s">
        <v>168</v>
      </c>
      <c r="F58" s="302"/>
      <c r="G58" s="302"/>
      <c r="H58" s="302"/>
      <c r="I58" s="302"/>
      <c r="J58" s="302"/>
      <c r="K58" s="302"/>
      <c r="L58" s="302"/>
      <c r="M58" s="302"/>
      <c r="N58" s="302"/>
      <c r="O58" s="302"/>
      <c r="P58" s="55"/>
      <c r="Q58" s="137"/>
      <c r="R58" s="66"/>
      <c r="S58" s="66"/>
    </row>
    <row r="59" spans="2:19" s="57" customFormat="1" ht="10.5" customHeight="1" x14ac:dyDescent="0.25">
      <c r="B59" s="149"/>
      <c r="C59" s="307"/>
      <c r="D59" s="225"/>
      <c r="E59" s="289"/>
      <c r="F59" s="302"/>
      <c r="G59" s="302"/>
      <c r="H59" s="302"/>
      <c r="I59" s="302"/>
      <c r="J59" s="302"/>
      <c r="K59" s="302"/>
      <c r="L59" s="302"/>
      <c r="M59" s="302"/>
      <c r="N59" s="302"/>
      <c r="O59" s="302"/>
      <c r="P59" s="55"/>
      <c r="Q59" s="137"/>
      <c r="R59" s="66"/>
      <c r="S59" s="66"/>
    </row>
    <row r="60" spans="2:19" s="57" customFormat="1" ht="10.5" customHeight="1" x14ac:dyDescent="0.25">
      <c r="B60" s="149"/>
      <c r="C60" s="307"/>
      <c r="D60" s="225"/>
      <c r="E60" s="302"/>
      <c r="F60" s="302"/>
      <c r="G60" s="302"/>
      <c r="H60" s="302"/>
      <c r="I60" s="302"/>
      <c r="J60" s="302"/>
      <c r="K60" s="302"/>
      <c r="L60" s="302"/>
      <c r="M60" s="302"/>
      <c r="N60" s="302"/>
      <c r="O60" s="302"/>
      <c r="P60" s="55"/>
      <c r="Q60" s="137"/>
      <c r="R60" s="55"/>
      <c r="S60" s="55"/>
    </row>
    <row r="61" spans="2:19" s="57" customFormat="1" ht="10.5" customHeight="1" x14ac:dyDescent="0.25">
      <c r="B61" s="149"/>
      <c r="C61" s="307"/>
      <c r="D61" s="225"/>
      <c r="E61" s="55"/>
      <c r="F61" s="234" t="s">
        <v>169</v>
      </c>
      <c r="G61" s="249"/>
      <c r="H61" s="248"/>
      <c r="I61" s="65"/>
      <c r="J61" s="65"/>
      <c r="K61" s="65"/>
      <c r="L61" s="121"/>
      <c r="M61" s="121"/>
      <c r="N61" s="291">
        <v>0</v>
      </c>
      <c r="O61" s="291"/>
      <c r="P61" s="73"/>
      <c r="Q61" s="137"/>
      <c r="R61" s="55"/>
      <c r="S61" s="65"/>
    </row>
    <row r="62" spans="2:19" s="57" customFormat="1" ht="10.5" customHeight="1" x14ac:dyDescent="0.25">
      <c r="B62" s="149"/>
      <c r="C62" s="307"/>
      <c r="D62" s="225"/>
      <c r="E62" s="55"/>
      <c r="F62" s="234" t="s">
        <v>184</v>
      </c>
      <c r="G62" s="62"/>
      <c r="H62" s="248"/>
      <c r="I62" s="65"/>
      <c r="J62" s="65"/>
      <c r="K62" s="65"/>
      <c r="L62" s="236"/>
      <c r="M62" s="123"/>
      <c r="N62" s="122"/>
      <c r="O62" s="235">
        <f>R62/100</f>
        <v>0</v>
      </c>
      <c r="P62" s="73"/>
      <c r="Q62" s="139"/>
      <c r="R62" s="74">
        <v>0</v>
      </c>
      <c r="S62" s="65"/>
    </row>
    <row r="63" spans="2:19" s="57" customFormat="1" ht="10.5" customHeight="1" x14ac:dyDescent="0.25">
      <c r="B63" s="149"/>
      <c r="C63" s="307"/>
      <c r="D63" s="225"/>
      <c r="E63" s="70"/>
      <c r="F63" s="69"/>
      <c r="G63" s="69"/>
      <c r="H63" s="69"/>
      <c r="I63" s="69"/>
      <c r="J63" s="69"/>
      <c r="K63" s="69"/>
      <c r="L63" s="55"/>
      <c r="M63" s="55"/>
      <c r="N63" s="55"/>
      <c r="O63" s="55"/>
      <c r="P63" s="73"/>
      <c r="Q63" s="139"/>
      <c r="R63" s="65"/>
      <c r="S63" s="65"/>
    </row>
    <row r="64" spans="2:19" s="57" customFormat="1" ht="10.5" customHeight="1" x14ac:dyDescent="0.25">
      <c r="B64" s="149"/>
      <c r="C64" s="307"/>
      <c r="D64" s="225"/>
      <c r="E64" s="282"/>
      <c r="F64" s="282"/>
      <c r="G64" s="282"/>
      <c r="H64" s="282"/>
      <c r="I64" s="282"/>
      <c r="J64" s="282"/>
      <c r="K64" s="282"/>
      <c r="L64" s="55"/>
      <c r="M64" s="79" t="s">
        <v>170</v>
      </c>
      <c r="N64" s="69"/>
      <c r="O64" s="78">
        <f>N61*O62</f>
        <v>0</v>
      </c>
      <c r="P64" s="65"/>
      <c r="Q64" s="139"/>
      <c r="R64" s="55"/>
      <c r="S64" s="55"/>
    </row>
    <row r="65" spans="2:19" s="57" customFormat="1" ht="10.5" customHeight="1" x14ac:dyDescent="0.25">
      <c r="B65" s="149"/>
      <c r="C65" s="307"/>
      <c r="D65" s="225"/>
      <c r="E65" s="285"/>
      <c r="F65" s="285"/>
      <c r="G65" s="285"/>
      <c r="H65" s="285"/>
      <c r="I65" s="285"/>
      <c r="J65" s="285"/>
      <c r="K65" s="285"/>
      <c r="L65" s="55"/>
      <c r="M65" s="79"/>
      <c r="N65" s="69"/>
      <c r="O65" s="78"/>
      <c r="P65" s="65"/>
      <c r="Q65" s="139"/>
      <c r="R65" s="55"/>
      <c r="S65" s="55"/>
    </row>
    <row r="66" spans="2:19" s="57" customFormat="1" ht="15" customHeight="1" x14ac:dyDescent="0.25">
      <c r="B66" s="149"/>
      <c r="C66" s="307"/>
      <c r="D66" s="225"/>
      <c r="E66" s="200" t="s">
        <v>147</v>
      </c>
      <c r="F66" s="201"/>
      <c r="G66" s="201"/>
      <c r="H66" s="201"/>
      <c r="I66" s="201"/>
      <c r="J66" s="201"/>
      <c r="K66" s="201"/>
      <c r="L66" s="65"/>
      <c r="M66" s="55"/>
      <c r="N66" s="55"/>
      <c r="O66" s="55"/>
      <c r="P66" s="65"/>
      <c r="Q66" s="139"/>
      <c r="R66" s="55"/>
      <c r="S66" s="55"/>
    </row>
    <row r="67" spans="2:19" s="57" customFormat="1" ht="10.5" customHeight="1" x14ac:dyDescent="0.25">
      <c r="B67" s="149"/>
      <c r="C67" s="307"/>
      <c r="D67" s="225"/>
      <c r="E67" s="289" t="s">
        <v>172</v>
      </c>
      <c r="F67" s="302"/>
      <c r="G67" s="302"/>
      <c r="H67" s="302"/>
      <c r="I67" s="302"/>
      <c r="J67" s="302"/>
      <c r="K67" s="302"/>
      <c r="L67" s="302"/>
      <c r="M67" s="302"/>
      <c r="N67" s="302"/>
      <c r="O67" s="302"/>
      <c r="P67" s="65"/>
      <c r="Q67" s="139"/>
      <c r="R67" s="55"/>
      <c r="S67" s="55"/>
    </row>
    <row r="68" spans="2:19" s="57" customFormat="1" ht="10.5" customHeight="1" x14ac:dyDescent="0.25">
      <c r="B68" s="149"/>
      <c r="C68" s="307"/>
      <c r="D68" s="225"/>
      <c r="E68" s="289"/>
      <c r="F68" s="302"/>
      <c r="G68" s="302"/>
      <c r="H68" s="302"/>
      <c r="I68" s="302"/>
      <c r="J68" s="302"/>
      <c r="K68" s="302"/>
      <c r="L68" s="302"/>
      <c r="M68" s="302"/>
      <c r="N68" s="302"/>
      <c r="O68" s="302"/>
      <c r="P68" s="65"/>
      <c r="Q68" s="139"/>
      <c r="R68" s="55"/>
      <c r="S68" s="55"/>
    </row>
    <row r="69" spans="2:19" s="57" customFormat="1" ht="10.5" customHeight="1" x14ac:dyDescent="0.25">
      <c r="B69" s="149"/>
      <c r="C69" s="307"/>
      <c r="D69" s="225"/>
      <c r="E69" s="289"/>
      <c r="F69" s="302"/>
      <c r="G69" s="302"/>
      <c r="H69" s="302"/>
      <c r="I69" s="302"/>
      <c r="J69" s="302"/>
      <c r="K69" s="302"/>
      <c r="L69" s="302"/>
      <c r="M69" s="302"/>
      <c r="N69" s="302"/>
      <c r="O69" s="302"/>
      <c r="P69" s="65"/>
      <c r="Q69" s="139"/>
      <c r="R69" s="55"/>
      <c r="S69" s="55"/>
    </row>
    <row r="70" spans="2:19" s="57" customFormat="1" ht="10.5" customHeight="1" x14ac:dyDescent="0.25">
      <c r="B70" s="149"/>
      <c r="C70" s="307"/>
      <c r="D70" s="225"/>
      <c r="E70" s="302"/>
      <c r="F70" s="302"/>
      <c r="G70" s="302"/>
      <c r="H70" s="302"/>
      <c r="I70" s="302"/>
      <c r="J70" s="302"/>
      <c r="K70" s="302"/>
      <c r="L70" s="302"/>
      <c r="M70" s="302"/>
      <c r="N70" s="302"/>
      <c r="O70" s="302"/>
      <c r="P70" s="65"/>
      <c r="Q70" s="139"/>
      <c r="R70" s="55"/>
      <c r="S70" s="55"/>
    </row>
    <row r="71" spans="2:19" s="57" customFormat="1" ht="10.5" customHeight="1" x14ac:dyDescent="0.25">
      <c r="B71" s="149"/>
      <c r="C71" s="307"/>
      <c r="D71" s="225"/>
      <c r="E71" s="55"/>
      <c r="F71" s="234" t="s">
        <v>173</v>
      </c>
      <c r="G71" s="62"/>
      <c r="H71" s="248"/>
      <c r="I71" s="65"/>
      <c r="J71" s="65"/>
      <c r="K71" s="65"/>
      <c r="L71" s="121"/>
      <c r="M71" s="121"/>
      <c r="N71" s="291">
        <v>0</v>
      </c>
      <c r="O71" s="291"/>
      <c r="P71" s="73"/>
      <c r="Q71" s="137"/>
      <c r="R71" s="55"/>
      <c r="S71" s="65"/>
    </row>
    <row r="72" spans="2:19" s="57" customFormat="1" ht="10.5" customHeight="1" x14ac:dyDescent="0.25">
      <c r="B72" s="149"/>
      <c r="C72" s="307"/>
      <c r="D72" s="225"/>
      <c r="E72" s="55"/>
      <c r="F72" s="234" t="s">
        <v>171</v>
      </c>
      <c r="G72" s="249"/>
      <c r="H72" s="248"/>
      <c r="I72" s="65"/>
      <c r="J72" s="65"/>
      <c r="K72" s="65"/>
      <c r="L72" s="122"/>
      <c r="M72" s="122"/>
      <c r="N72" s="313">
        <v>0.05</v>
      </c>
      <c r="O72" s="313"/>
      <c r="P72" s="73"/>
      <c r="Q72" s="137"/>
      <c r="R72" s="55"/>
      <c r="S72" s="65"/>
    </row>
    <row r="73" spans="2:19" s="57" customFormat="1" ht="10.5" customHeight="1" x14ac:dyDescent="0.25">
      <c r="B73" s="149"/>
      <c r="C73" s="307"/>
      <c r="D73" s="225"/>
      <c r="E73" s="55"/>
      <c r="F73" s="234" t="s">
        <v>155</v>
      </c>
      <c r="G73" s="62"/>
      <c r="H73" s="248"/>
      <c r="I73" s="65"/>
      <c r="J73" s="65"/>
      <c r="K73" s="65"/>
      <c r="L73" s="236"/>
      <c r="M73" s="123"/>
      <c r="N73" s="122"/>
      <c r="O73" s="268">
        <f>R73/1000</f>
        <v>0</v>
      </c>
      <c r="P73" s="73"/>
      <c r="Q73" s="139"/>
      <c r="R73" s="74">
        <v>0</v>
      </c>
      <c r="S73" s="65"/>
    </row>
    <row r="74" spans="2:19" s="57" customFormat="1" ht="10.5" customHeight="1" x14ac:dyDescent="0.25">
      <c r="B74" s="149"/>
      <c r="C74" s="307"/>
      <c r="D74" s="225"/>
      <c r="E74" s="70"/>
      <c r="F74" s="69"/>
      <c r="G74" s="69"/>
      <c r="H74" s="69"/>
      <c r="I74" s="69"/>
      <c r="J74" s="69"/>
      <c r="K74" s="69"/>
      <c r="L74" s="55"/>
      <c r="M74" s="55"/>
      <c r="N74" s="55"/>
      <c r="O74" s="55"/>
      <c r="P74" s="73"/>
      <c r="Q74" s="139"/>
      <c r="R74" s="65"/>
      <c r="S74" s="65"/>
    </row>
    <row r="75" spans="2:19" s="57" customFormat="1" ht="10.5" customHeight="1" x14ac:dyDescent="0.25">
      <c r="B75" s="149"/>
      <c r="C75" s="307"/>
      <c r="D75" s="225"/>
      <c r="E75" s="282"/>
      <c r="F75" s="282"/>
      <c r="G75" s="282"/>
      <c r="H75" s="282"/>
      <c r="I75" s="282"/>
      <c r="J75" s="282"/>
      <c r="K75" s="282"/>
      <c r="L75" s="55"/>
      <c r="M75" s="79" t="s">
        <v>148</v>
      </c>
      <c r="N75" s="69"/>
      <c r="O75" s="78">
        <f>N72*N71*O73</f>
        <v>0</v>
      </c>
      <c r="P75" s="65"/>
      <c r="Q75" s="139"/>
      <c r="R75" s="55"/>
      <c r="S75" s="55"/>
    </row>
    <row r="76" spans="2:19" s="57" customFormat="1" ht="10.5" customHeight="1" x14ac:dyDescent="0.25">
      <c r="B76" s="149"/>
      <c r="C76" s="307"/>
      <c r="D76" s="225"/>
      <c r="E76" s="285"/>
      <c r="F76" s="285"/>
      <c r="G76" s="285"/>
      <c r="H76" s="285"/>
      <c r="I76" s="285"/>
      <c r="J76" s="285"/>
      <c r="K76" s="285"/>
      <c r="L76" s="55"/>
      <c r="M76" s="79"/>
      <c r="N76" s="69"/>
      <c r="O76" s="78"/>
      <c r="P76" s="65"/>
      <c r="Q76" s="139"/>
      <c r="R76" s="55"/>
      <c r="S76" s="55"/>
    </row>
    <row r="77" spans="2:19" s="57" customFormat="1" ht="15" customHeight="1" x14ac:dyDescent="0.25">
      <c r="B77" s="149"/>
      <c r="C77" s="307"/>
      <c r="D77" s="225"/>
      <c r="E77" s="200" t="s">
        <v>174</v>
      </c>
      <c r="F77" s="201"/>
      <c r="G77" s="201"/>
      <c r="H77" s="201"/>
      <c r="I77" s="201"/>
      <c r="J77" s="201"/>
      <c r="K77" s="201"/>
      <c r="L77" s="65"/>
      <c r="M77" s="55"/>
      <c r="N77" s="55"/>
      <c r="O77" s="55"/>
      <c r="P77" s="65"/>
      <c r="Q77" s="139"/>
      <c r="R77" s="55"/>
      <c r="S77" s="55"/>
    </row>
    <row r="78" spans="2:19" s="57" customFormat="1" ht="10.5" customHeight="1" x14ac:dyDescent="0.25">
      <c r="B78" s="149"/>
      <c r="C78" s="307"/>
      <c r="D78" s="225"/>
      <c r="E78" s="289" t="s">
        <v>175</v>
      </c>
      <c r="F78" s="302"/>
      <c r="G78" s="302"/>
      <c r="H78" s="302"/>
      <c r="I78" s="302"/>
      <c r="J78" s="302"/>
      <c r="K78" s="302"/>
      <c r="L78" s="302"/>
      <c r="M78" s="302"/>
      <c r="N78" s="302"/>
      <c r="O78" s="302"/>
      <c r="P78" s="65"/>
      <c r="Q78" s="139"/>
      <c r="R78" s="55"/>
      <c r="S78" s="55"/>
    </row>
    <row r="79" spans="2:19" s="57" customFormat="1" ht="10.5" customHeight="1" x14ac:dyDescent="0.25">
      <c r="B79" s="149"/>
      <c r="C79" s="307"/>
      <c r="D79" s="225"/>
      <c r="E79" s="302"/>
      <c r="F79" s="302"/>
      <c r="G79" s="302"/>
      <c r="H79" s="302"/>
      <c r="I79" s="302"/>
      <c r="J79" s="302"/>
      <c r="K79" s="302"/>
      <c r="L79" s="302"/>
      <c r="M79" s="302"/>
      <c r="N79" s="302"/>
      <c r="O79" s="302"/>
      <c r="P79" s="65"/>
      <c r="Q79" s="139"/>
      <c r="R79" s="55"/>
      <c r="S79" s="55"/>
    </row>
    <row r="80" spans="2:19" s="57" customFormat="1" ht="10.5" customHeight="1" x14ac:dyDescent="0.25">
      <c r="B80" s="149"/>
      <c r="C80" s="307"/>
      <c r="D80" s="225"/>
      <c r="E80" s="55"/>
      <c r="F80" s="234" t="s">
        <v>176</v>
      </c>
      <c r="G80" s="249"/>
      <c r="H80" s="248"/>
      <c r="I80" s="65"/>
      <c r="J80" s="65"/>
      <c r="K80" s="65"/>
      <c r="L80" s="121"/>
      <c r="M80" s="121"/>
      <c r="N80" s="291">
        <v>0</v>
      </c>
      <c r="O80" s="291"/>
      <c r="P80" s="73"/>
      <c r="Q80" s="137"/>
      <c r="R80" s="55"/>
      <c r="S80" s="65"/>
    </row>
    <row r="81" spans="2:19" s="57" customFormat="1" ht="10.5" customHeight="1" x14ac:dyDescent="0.25">
      <c r="B81" s="149"/>
      <c r="C81" s="307"/>
      <c r="D81" s="225"/>
      <c r="E81" s="55"/>
      <c r="F81" s="234" t="s">
        <v>177</v>
      </c>
      <c r="G81" s="62"/>
      <c r="H81" s="248"/>
      <c r="I81" s="65"/>
      <c r="J81" s="65"/>
      <c r="K81" s="65"/>
      <c r="L81" s="236"/>
      <c r="M81" s="123"/>
      <c r="N81" s="122"/>
      <c r="O81" s="235">
        <f>R81/100</f>
        <v>0</v>
      </c>
      <c r="P81" s="73"/>
      <c r="Q81" s="139"/>
      <c r="R81" s="74">
        <v>0</v>
      </c>
      <c r="S81" s="65"/>
    </row>
    <row r="82" spans="2:19" s="57" customFormat="1" ht="10.5" customHeight="1" x14ac:dyDescent="0.25">
      <c r="B82" s="149"/>
      <c r="C82" s="307"/>
      <c r="D82" s="225"/>
      <c r="E82" s="70"/>
      <c r="F82" s="69"/>
      <c r="G82" s="69"/>
      <c r="H82" s="69"/>
      <c r="I82" s="69"/>
      <c r="J82" s="69"/>
      <c r="K82" s="69"/>
      <c r="L82" s="55"/>
      <c r="M82" s="55"/>
      <c r="N82" s="55"/>
      <c r="O82" s="55"/>
      <c r="P82" s="73"/>
      <c r="Q82" s="139"/>
      <c r="R82" s="65"/>
      <c r="S82" s="65"/>
    </row>
    <row r="83" spans="2:19" s="57" customFormat="1" ht="10.5" customHeight="1" x14ac:dyDescent="0.25">
      <c r="B83" s="149"/>
      <c r="C83" s="307"/>
      <c r="D83" s="225"/>
      <c r="E83" s="282"/>
      <c r="F83" s="282"/>
      <c r="G83" s="282"/>
      <c r="H83" s="282"/>
      <c r="I83" s="282"/>
      <c r="J83" s="282"/>
      <c r="K83" s="282"/>
      <c r="L83" s="55"/>
      <c r="M83" s="79" t="s">
        <v>178</v>
      </c>
      <c r="N83" s="69"/>
      <c r="O83" s="78">
        <f>N80*O81</f>
        <v>0</v>
      </c>
      <c r="P83" s="65"/>
      <c r="Q83" s="139"/>
      <c r="R83" s="55"/>
      <c r="S83" s="55"/>
    </row>
    <row r="84" spans="2:19" s="57" customFormat="1" ht="10.5" customHeight="1" x14ac:dyDescent="0.25">
      <c r="B84" s="149"/>
      <c r="C84" s="307"/>
      <c r="D84" s="225"/>
      <c r="E84" s="282"/>
      <c r="F84" s="282"/>
      <c r="G84" s="282"/>
      <c r="H84" s="282"/>
      <c r="I84" s="282"/>
      <c r="J84" s="282"/>
      <c r="K84" s="282"/>
      <c r="L84" s="55"/>
      <c r="M84" s="79"/>
      <c r="N84" s="69"/>
      <c r="O84" s="78"/>
      <c r="P84" s="65"/>
      <c r="Q84" s="139"/>
      <c r="R84" s="55"/>
      <c r="S84" s="55"/>
    </row>
    <row r="85" spans="2:19" s="57" customFormat="1" ht="15" customHeight="1" x14ac:dyDescent="0.25">
      <c r="B85" s="149"/>
      <c r="C85" s="307"/>
      <c r="D85" s="225"/>
      <c r="E85" s="200" t="s">
        <v>179</v>
      </c>
      <c r="F85" s="201"/>
      <c r="G85" s="201"/>
      <c r="H85" s="201"/>
      <c r="I85" s="201"/>
      <c r="J85" s="201"/>
      <c r="K85" s="201"/>
      <c r="L85" s="65"/>
      <c r="M85" s="55"/>
      <c r="N85" s="55"/>
      <c r="O85" s="55"/>
      <c r="P85" s="65"/>
      <c r="Q85" s="139"/>
      <c r="R85" s="55"/>
      <c r="S85" s="55"/>
    </row>
    <row r="86" spans="2:19" s="57" customFormat="1" ht="10.5" customHeight="1" x14ac:dyDescent="0.25">
      <c r="B86" s="149"/>
      <c r="C86" s="307"/>
      <c r="D86" s="225"/>
      <c r="E86" s="289" t="s">
        <v>180</v>
      </c>
      <c r="F86" s="302"/>
      <c r="G86" s="302"/>
      <c r="H86" s="302"/>
      <c r="I86" s="302"/>
      <c r="J86" s="302"/>
      <c r="K86" s="302"/>
      <c r="L86" s="302"/>
      <c r="M86" s="302"/>
      <c r="N86" s="302"/>
      <c r="O86" s="302"/>
      <c r="P86" s="65"/>
      <c r="Q86" s="139"/>
      <c r="R86" s="55"/>
      <c r="S86" s="55"/>
    </row>
    <row r="87" spans="2:19" s="57" customFormat="1" ht="10.5" customHeight="1" x14ac:dyDescent="0.25">
      <c r="B87" s="149"/>
      <c r="C87" s="307"/>
      <c r="D87" s="225"/>
      <c r="E87" s="289"/>
      <c r="F87" s="302"/>
      <c r="G87" s="302"/>
      <c r="H87" s="302"/>
      <c r="I87" s="302"/>
      <c r="J87" s="302"/>
      <c r="K87" s="302"/>
      <c r="L87" s="302"/>
      <c r="M87" s="302"/>
      <c r="N87" s="302"/>
      <c r="O87" s="302"/>
      <c r="P87" s="65"/>
      <c r="Q87" s="139"/>
      <c r="R87" s="55"/>
      <c r="S87" s="55"/>
    </row>
    <row r="88" spans="2:19" s="57" customFormat="1" ht="10.5" customHeight="1" x14ac:dyDescent="0.25">
      <c r="B88" s="149"/>
      <c r="C88" s="307"/>
      <c r="D88" s="225"/>
      <c r="E88" s="302"/>
      <c r="F88" s="302"/>
      <c r="G88" s="302"/>
      <c r="H88" s="302"/>
      <c r="I88" s="302"/>
      <c r="J88" s="302"/>
      <c r="K88" s="302"/>
      <c r="L88" s="302"/>
      <c r="M88" s="302"/>
      <c r="N88" s="302"/>
      <c r="O88" s="302"/>
      <c r="P88" s="65"/>
      <c r="Q88" s="139"/>
      <c r="R88" s="55"/>
      <c r="S88" s="55"/>
    </row>
    <row r="89" spans="2:19" s="57" customFormat="1" ht="10.5" customHeight="1" x14ac:dyDescent="0.25">
      <c r="B89" s="149"/>
      <c r="C89" s="307"/>
      <c r="D89" s="225"/>
      <c r="E89" s="55"/>
      <c r="F89" s="234" t="s">
        <v>181</v>
      </c>
      <c r="G89" s="249"/>
      <c r="H89" s="248"/>
      <c r="I89" s="65"/>
      <c r="J89" s="65"/>
      <c r="K89" s="65"/>
      <c r="L89" s="121"/>
      <c r="M89" s="121"/>
      <c r="N89" s="291">
        <v>0</v>
      </c>
      <c r="O89" s="291"/>
      <c r="P89" s="73"/>
      <c r="Q89" s="137"/>
      <c r="R89" s="55"/>
      <c r="S89" s="65"/>
    </row>
    <row r="90" spans="2:19" s="57" customFormat="1" ht="10.5" customHeight="1" x14ac:dyDescent="0.25">
      <c r="B90" s="149"/>
      <c r="C90" s="307"/>
      <c r="D90" s="225"/>
      <c r="E90" s="55"/>
      <c r="F90" s="234" t="s">
        <v>182</v>
      </c>
      <c r="G90" s="62"/>
      <c r="H90" s="248"/>
      <c r="I90" s="65"/>
      <c r="J90" s="65"/>
      <c r="K90" s="65"/>
      <c r="L90" s="236"/>
      <c r="M90" s="123"/>
      <c r="N90" s="122"/>
      <c r="O90" s="235">
        <f>R90/100</f>
        <v>0</v>
      </c>
      <c r="P90" s="73"/>
      <c r="Q90" s="139"/>
      <c r="R90" s="74">
        <v>0</v>
      </c>
      <c r="S90" s="65"/>
    </row>
    <row r="91" spans="2:19" s="57" customFormat="1" ht="10.5" customHeight="1" x14ac:dyDescent="0.25">
      <c r="B91" s="149"/>
      <c r="C91" s="307"/>
      <c r="D91" s="225"/>
      <c r="E91" s="70"/>
      <c r="F91" s="69"/>
      <c r="G91" s="69"/>
      <c r="H91" s="69"/>
      <c r="I91" s="69"/>
      <c r="J91" s="69"/>
      <c r="K91" s="69"/>
      <c r="L91" s="55"/>
      <c r="M91" s="55"/>
      <c r="N91" s="55"/>
      <c r="O91" s="55"/>
      <c r="P91" s="73"/>
      <c r="Q91" s="139"/>
      <c r="R91" s="65"/>
      <c r="S91" s="65"/>
    </row>
    <row r="92" spans="2:19" s="57" customFormat="1" ht="10.5" customHeight="1" x14ac:dyDescent="0.25">
      <c r="B92" s="149"/>
      <c r="C92" s="307"/>
      <c r="D92" s="225"/>
      <c r="E92" s="286"/>
      <c r="F92" s="286"/>
      <c r="G92" s="286"/>
      <c r="H92" s="286"/>
      <c r="I92" s="286"/>
      <c r="J92" s="286"/>
      <c r="K92" s="286"/>
      <c r="L92" s="55"/>
      <c r="M92" s="79" t="s">
        <v>183</v>
      </c>
      <c r="N92" s="69"/>
      <c r="O92" s="78">
        <f>N89*O90</f>
        <v>0</v>
      </c>
      <c r="P92" s="65"/>
      <c r="Q92" s="139"/>
      <c r="R92" s="55"/>
      <c r="S92" s="55"/>
    </row>
    <row r="93" spans="2:19" s="57" customFormat="1" ht="10.5" customHeight="1" x14ac:dyDescent="0.25">
      <c r="B93" s="149"/>
      <c r="C93" s="307"/>
      <c r="D93" s="225"/>
      <c r="E93" s="282"/>
      <c r="F93" s="282"/>
      <c r="G93" s="282"/>
      <c r="H93" s="282"/>
      <c r="I93" s="282"/>
      <c r="J93" s="282"/>
      <c r="K93" s="282"/>
      <c r="L93" s="55"/>
      <c r="M93" s="79"/>
      <c r="N93" s="69"/>
      <c r="O93" s="78"/>
      <c r="P93" s="65"/>
      <c r="Q93" s="139"/>
      <c r="R93" s="55"/>
      <c r="S93" s="55"/>
    </row>
    <row r="94" spans="2:19" s="57" customFormat="1" ht="10.5" customHeight="1" x14ac:dyDescent="0.25">
      <c r="B94" s="149"/>
      <c r="C94" s="266"/>
      <c r="D94" s="225"/>
      <c r="E94" s="267"/>
      <c r="F94" s="267"/>
      <c r="G94" s="267"/>
      <c r="H94" s="267"/>
      <c r="I94" s="267"/>
      <c r="J94" s="267"/>
      <c r="K94" s="267"/>
      <c r="L94" s="55"/>
      <c r="M94" s="79"/>
      <c r="N94" s="69"/>
      <c r="O94" s="78"/>
      <c r="P94" s="65"/>
      <c r="Q94" s="139"/>
      <c r="R94" s="55"/>
      <c r="S94" s="55"/>
    </row>
    <row r="95" spans="2:19" ht="10.5" customHeight="1" x14ac:dyDescent="0.15">
      <c r="B95" s="148"/>
      <c r="C95" s="262"/>
      <c r="D95" s="253"/>
      <c r="E95" s="253"/>
      <c r="F95" s="254"/>
      <c r="G95" s="254"/>
      <c r="H95" s="254"/>
      <c r="I95" s="254"/>
      <c r="J95" s="254"/>
      <c r="K95" s="254"/>
      <c r="L95" s="255"/>
      <c r="M95" s="256"/>
      <c r="N95" s="255"/>
      <c r="O95" s="257"/>
      <c r="P95" s="255"/>
      <c r="Q95" s="137"/>
    </row>
    <row r="96" spans="2:19" ht="10.5" customHeight="1" x14ac:dyDescent="0.15">
      <c r="B96" s="148"/>
      <c r="C96" s="263"/>
      <c r="E96" s="55"/>
      <c r="L96" s="69"/>
      <c r="M96" s="79"/>
      <c r="N96" s="231"/>
      <c r="O96" s="231"/>
      <c r="P96" s="65"/>
      <c r="Q96" s="137"/>
    </row>
    <row r="97" spans="2:36" ht="15" customHeight="1" x14ac:dyDescent="0.25">
      <c r="B97" s="148"/>
      <c r="C97" s="288" t="s">
        <v>39</v>
      </c>
      <c r="E97" s="200" t="s">
        <v>4</v>
      </c>
      <c r="F97" s="202"/>
      <c r="G97" s="202"/>
      <c r="H97" s="202"/>
      <c r="I97" s="202"/>
      <c r="J97" s="202"/>
      <c r="K97" s="203"/>
      <c r="L97" s="65"/>
      <c r="Q97" s="137"/>
    </row>
    <row r="98" spans="2:36" ht="10.5" customHeight="1" x14ac:dyDescent="0.25">
      <c r="B98" s="148"/>
      <c r="C98" s="288"/>
      <c r="E98" s="289" t="s">
        <v>156</v>
      </c>
      <c r="F98" s="290"/>
      <c r="G98" s="290"/>
      <c r="H98" s="290"/>
      <c r="I98" s="290"/>
      <c r="J98" s="290"/>
      <c r="K98" s="290"/>
      <c r="L98" s="290"/>
      <c r="M98" s="290"/>
      <c r="N98" s="290"/>
      <c r="O98" s="290"/>
      <c r="Q98" s="137"/>
      <c r="V98" s="66"/>
      <c r="W98" s="66"/>
      <c r="X98" s="66"/>
      <c r="Y98" s="66"/>
      <c r="Z98" s="66"/>
      <c r="AA98" s="66"/>
      <c r="AB98" s="66"/>
      <c r="AC98" s="66"/>
      <c r="AD98" s="66"/>
      <c r="AE98" s="66"/>
      <c r="AF98" s="66"/>
      <c r="AG98" s="66"/>
      <c r="AH98" s="66"/>
      <c r="AI98" s="66"/>
      <c r="AJ98" s="66"/>
    </row>
    <row r="99" spans="2:36" ht="10.5" customHeight="1" x14ac:dyDescent="0.25">
      <c r="B99" s="148"/>
      <c r="C99" s="288"/>
      <c r="E99" s="290"/>
      <c r="F99" s="290"/>
      <c r="G99" s="290"/>
      <c r="H99" s="290"/>
      <c r="I99" s="290"/>
      <c r="J99" s="290"/>
      <c r="K99" s="290"/>
      <c r="L99" s="290"/>
      <c r="M99" s="290"/>
      <c r="N99" s="290"/>
      <c r="O99" s="290">
        <v>0</v>
      </c>
      <c r="Q99" s="137"/>
      <c r="V99" s="66"/>
      <c r="W99" s="66"/>
      <c r="X99" s="66"/>
      <c r="Y99" s="66"/>
      <c r="Z99" s="66"/>
      <c r="AA99" s="66"/>
      <c r="AB99" s="66"/>
      <c r="AC99" s="66"/>
      <c r="AD99" s="66"/>
      <c r="AE99" s="66"/>
      <c r="AF99" s="66"/>
      <c r="AG99" s="66"/>
      <c r="AH99" s="66"/>
      <c r="AI99" s="66"/>
      <c r="AJ99" s="66"/>
    </row>
    <row r="100" spans="2:36" ht="10.5" customHeight="1" x14ac:dyDescent="0.15">
      <c r="B100" s="148"/>
      <c r="C100" s="288"/>
      <c r="E100" s="290"/>
      <c r="F100" s="290"/>
      <c r="G100" s="290"/>
      <c r="H100" s="290"/>
      <c r="I100" s="290"/>
      <c r="J100" s="290"/>
      <c r="K100" s="290"/>
      <c r="L100" s="290"/>
      <c r="M100" s="290"/>
      <c r="N100" s="290"/>
      <c r="O100" s="290"/>
      <c r="P100" s="71"/>
      <c r="Q100" s="137"/>
    </row>
    <row r="101" spans="2:36" ht="10.5" customHeight="1" x14ac:dyDescent="0.15">
      <c r="B101" s="148"/>
      <c r="C101" s="288"/>
      <c r="E101" s="55"/>
      <c r="F101" s="270" t="s">
        <v>157</v>
      </c>
      <c r="H101" s="82"/>
      <c r="I101" s="65"/>
      <c r="J101" s="65"/>
      <c r="K101" s="65"/>
      <c r="L101" s="121"/>
      <c r="M101" s="121"/>
      <c r="N101" s="291">
        <v>0</v>
      </c>
      <c r="O101" s="291"/>
      <c r="Q101" s="137"/>
    </row>
    <row r="102" spans="2:36" ht="10.5" customHeight="1" x14ac:dyDescent="0.25">
      <c r="B102" s="148"/>
      <c r="C102" s="288"/>
      <c r="E102" s="57"/>
      <c r="F102" s="65"/>
      <c r="G102" s="65"/>
      <c r="H102" s="74" t="b">
        <v>0</v>
      </c>
      <c r="I102" s="65"/>
      <c r="J102" s="65"/>
      <c r="K102" s="65"/>
      <c r="L102" s="65"/>
      <c r="M102" s="65"/>
      <c r="N102" s="276"/>
      <c r="O102" s="277"/>
      <c r="P102" s="64"/>
      <c r="Q102" s="138"/>
    </row>
    <row r="103" spans="2:36" ht="10.5" customHeight="1" x14ac:dyDescent="0.15">
      <c r="B103" s="148"/>
      <c r="C103" s="288"/>
      <c r="E103" s="55"/>
      <c r="F103" s="271" t="s">
        <v>158</v>
      </c>
      <c r="I103" s="65"/>
      <c r="J103" s="65"/>
      <c r="K103" s="65"/>
      <c r="L103" s="121"/>
      <c r="M103" s="121"/>
      <c r="N103" s="291">
        <v>0</v>
      </c>
      <c r="O103" s="291"/>
      <c r="Q103" s="137"/>
    </row>
    <row r="104" spans="2:36" ht="10.5" customHeight="1" x14ac:dyDescent="0.15">
      <c r="B104" s="148"/>
      <c r="C104" s="288"/>
      <c r="E104" s="55"/>
      <c r="F104" s="271" t="s">
        <v>138</v>
      </c>
      <c r="I104" s="65"/>
      <c r="J104" s="65"/>
      <c r="K104" s="65"/>
      <c r="L104" s="121"/>
      <c r="M104" s="121"/>
      <c r="N104" s="291">
        <v>0</v>
      </c>
      <c r="O104" s="291"/>
      <c r="Q104" s="137"/>
    </row>
    <row r="105" spans="2:36" ht="10.5" customHeight="1" x14ac:dyDescent="0.15">
      <c r="B105" s="148"/>
      <c r="C105" s="288"/>
      <c r="E105" s="80"/>
      <c r="F105" s="76"/>
      <c r="G105" s="76"/>
      <c r="H105" s="69"/>
      <c r="I105" s="69"/>
      <c r="J105" s="69"/>
      <c r="K105" s="69"/>
      <c r="L105" s="73"/>
      <c r="M105" s="65"/>
      <c r="N105" s="65"/>
      <c r="O105" s="65"/>
      <c r="Q105" s="137"/>
    </row>
    <row r="106" spans="2:36" ht="10.5" customHeight="1" x14ac:dyDescent="0.15">
      <c r="B106" s="148"/>
      <c r="C106" s="288"/>
      <c r="E106" s="80"/>
      <c r="F106" s="76"/>
      <c r="G106" s="76"/>
      <c r="H106" s="69"/>
      <c r="I106" s="69"/>
      <c r="J106" s="69"/>
      <c r="K106" s="69"/>
      <c r="L106" s="73"/>
      <c r="M106" s="65"/>
      <c r="N106" s="65"/>
      <c r="O106" s="65"/>
      <c r="Q106" s="137"/>
    </row>
    <row r="107" spans="2:36" ht="10.5" customHeight="1" x14ac:dyDescent="0.15">
      <c r="B107" s="148"/>
      <c r="C107" s="288"/>
      <c r="E107" s="80"/>
      <c r="F107" s="76"/>
      <c r="G107" s="76"/>
      <c r="H107" s="69"/>
      <c r="I107" s="69"/>
      <c r="J107" s="69"/>
      <c r="K107" s="69"/>
      <c r="L107" s="73"/>
      <c r="M107" s="65"/>
      <c r="N107" s="65"/>
      <c r="O107" s="65"/>
      <c r="Q107" s="137"/>
    </row>
    <row r="108" spans="2:36" ht="15" customHeight="1" x14ac:dyDescent="0.25">
      <c r="B108" s="148"/>
      <c r="C108" s="288"/>
      <c r="E108" s="200" t="s">
        <v>5</v>
      </c>
      <c r="F108" s="202"/>
      <c r="G108" s="202"/>
      <c r="H108" s="202"/>
      <c r="I108" s="202"/>
      <c r="J108" s="202"/>
      <c r="K108" s="203"/>
      <c r="L108" s="65"/>
      <c r="Q108" s="137"/>
    </row>
    <row r="109" spans="2:36" ht="10.5" customHeight="1" x14ac:dyDescent="0.25">
      <c r="B109" s="148"/>
      <c r="C109" s="288"/>
      <c r="E109" s="314" t="s">
        <v>159</v>
      </c>
      <c r="F109" s="315"/>
      <c r="G109" s="315"/>
      <c r="H109" s="315"/>
      <c r="I109" s="315"/>
      <c r="J109" s="315"/>
      <c r="K109" s="315"/>
      <c r="L109" s="315"/>
      <c r="M109" s="315"/>
      <c r="N109" s="315"/>
      <c r="O109" s="315"/>
      <c r="Q109" s="137"/>
      <c r="V109" s="66"/>
      <c r="W109" s="66"/>
      <c r="X109" s="66"/>
      <c r="Y109" s="66"/>
      <c r="Z109" s="66"/>
      <c r="AA109" s="66"/>
      <c r="AB109" s="66"/>
      <c r="AC109" s="66"/>
      <c r="AD109" s="66"/>
      <c r="AE109" s="66"/>
      <c r="AF109" s="66"/>
      <c r="AG109" s="66"/>
      <c r="AH109" s="66"/>
      <c r="AI109" s="66"/>
      <c r="AJ109" s="66"/>
    </row>
    <row r="110" spans="2:36" ht="10.5" customHeight="1" x14ac:dyDescent="0.25">
      <c r="B110" s="148"/>
      <c r="C110" s="288"/>
      <c r="E110" s="315"/>
      <c r="F110" s="315"/>
      <c r="G110" s="315"/>
      <c r="H110" s="315"/>
      <c r="I110" s="315"/>
      <c r="J110" s="315"/>
      <c r="K110" s="315"/>
      <c r="L110" s="315"/>
      <c r="M110" s="315"/>
      <c r="N110" s="315"/>
      <c r="O110" s="315"/>
      <c r="Q110" s="137"/>
      <c r="V110" s="66"/>
      <c r="W110" s="66"/>
      <c r="X110" s="66"/>
      <c r="Y110" s="66"/>
      <c r="Z110" s="66"/>
      <c r="AA110" s="66"/>
      <c r="AB110" s="66"/>
      <c r="AC110" s="66"/>
      <c r="AD110" s="66"/>
      <c r="AE110" s="66"/>
      <c r="AF110" s="66"/>
      <c r="AG110" s="66"/>
      <c r="AH110" s="66"/>
      <c r="AI110" s="66"/>
      <c r="AJ110" s="66"/>
    </row>
    <row r="111" spans="2:36" ht="10.5" customHeight="1" x14ac:dyDescent="0.15">
      <c r="B111" s="148"/>
      <c r="C111" s="288"/>
      <c r="E111" s="315"/>
      <c r="F111" s="315"/>
      <c r="G111" s="315"/>
      <c r="H111" s="315"/>
      <c r="I111" s="315"/>
      <c r="J111" s="315"/>
      <c r="K111" s="315"/>
      <c r="L111" s="315"/>
      <c r="M111" s="315"/>
      <c r="N111" s="315"/>
      <c r="O111" s="315"/>
      <c r="P111" s="71"/>
      <c r="Q111" s="137"/>
    </row>
    <row r="112" spans="2:36" ht="10.5" customHeight="1" x14ac:dyDescent="0.15">
      <c r="B112" s="148"/>
      <c r="C112" s="288"/>
      <c r="E112" s="55"/>
      <c r="F112" s="272" t="s">
        <v>160</v>
      </c>
      <c r="H112" s="82"/>
      <c r="I112" s="65"/>
      <c r="J112" s="65"/>
      <c r="K112" s="65"/>
      <c r="L112" s="121"/>
      <c r="M112" s="121"/>
      <c r="N112" s="291">
        <v>0</v>
      </c>
      <c r="O112" s="291"/>
      <c r="Q112" s="137"/>
    </row>
    <row r="113" spans="2:17" ht="10.5" customHeight="1" x14ac:dyDescent="0.25">
      <c r="B113" s="148"/>
      <c r="C113" s="288"/>
      <c r="E113" s="57"/>
      <c r="F113" s="272"/>
      <c r="G113" s="65"/>
      <c r="H113" s="74" t="b">
        <v>0</v>
      </c>
      <c r="I113" s="65"/>
      <c r="J113" s="65"/>
      <c r="K113" s="65"/>
      <c r="L113" s="65"/>
      <c r="M113" s="65"/>
      <c r="N113" s="274"/>
      <c r="O113" s="275"/>
      <c r="P113" s="64"/>
      <c r="Q113" s="138"/>
    </row>
    <row r="114" spans="2:17" ht="10.5" customHeight="1" x14ac:dyDescent="0.15">
      <c r="B114" s="148"/>
      <c r="C114" s="288"/>
      <c r="E114" s="55"/>
      <c r="F114" s="273" t="s">
        <v>139</v>
      </c>
      <c r="I114" s="65"/>
      <c r="J114" s="65"/>
      <c r="K114" s="65"/>
      <c r="L114" s="121"/>
      <c r="M114" s="121"/>
      <c r="N114" s="291">
        <v>0</v>
      </c>
      <c r="O114" s="291"/>
      <c r="Q114" s="137"/>
    </row>
    <row r="115" spans="2:17" ht="10.5" customHeight="1" x14ac:dyDescent="0.15">
      <c r="B115" s="148"/>
      <c r="C115" s="288"/>
      <c r="E115" s="80"/>
      <c r="F115" s="273" t="s">
        <v>140</v>
      </c>
      <c r="G115" s="76"/>
      <c r="H115" s="69"/>
      <c r="I115" s="69"/>
      <c r="J115" s="69"/>
      <c r="K115" s="69"/>
      <c r="L115" s="121"/>
      <c r="M115" s="121"/>
      <c r="N115" s="293">
        <v>0</v>
      </c>
      <c r="O115" s="293"/>
      <c r="Q115" s="137"/>
    </row>
    <row r="116" spans="2:17" ht="10.5" customHeight="1" x14ac:dyDescent="0.15">
      <c r="B116" s="148"/>
      <c r="C116" s="288"/>
      <c r="E116" s="80"/>
      <c r="F116" s="76"/>
      <c r="G116" s="76"/>
      <c r="H116" s="69"/>
      <c r="I116" s="69"/>
      <c r="J116" s="69"/>
      <c r="K116" s="69"/>
      <c r="L116" s="73"/>
      <c r="M116" s="65"/>
      <c r="N116" s="65"/>
      <c r="O116" s="65"/>
      <c r="Q116" s="137"/>
    </row>
    <row r="117" spans="2:17" ht="10.5" customHeight="1" x14ac:dyDescent="0.15">
      <c r="B117" s="148"/>
      <c r="C117" s="288"/>
      <c r="E117" s="80"/>
      <c r="F117" s="76"/>
      <c r="G117" s="76"/>
      <c r="H117" s="69"/>
      <c r="I117" s="69"/>
      <c r="J117" s="69"/>
      <c r="K117" s="69"/>
      <c r="L117" s="73"/>
      <c r="M117" s="65"/>
      <c r="N117" s="65"/>
      <c r="O117" s="65"/>
      <c r="Q117" s="137"/>
    </row>
    <row r="118" spans="2:17" ht="10.5" customHeight="1" x14ac:dyDescent="0.15">
      <c r="B118" s="148"/>
      <c r="C118" s="288"/>
      <c r="E118" s="80"/>
      <c r="F118" s="76"/>
      <c r="G118" s="76"/>
      <c r="H118" s="69"/>
      <c r="I118" s="69"/>
      <c r="J118" s="69"/>
      <c r="K118" s="69"/>
      <c r="L118" s="73"/>
      <c r="M118" s="65"/>
      <c r="Q118" s="137"/>
    </row>
    <row r="119" spans="2:17" ht="15" customHeight="1" x14ac:dyDescent="0.25">
      <c r="B119" s="148"/>
      <c r="C119" s="288"/>
      <c r="E119" s="200" t="s">
        <v>136</v>
      </c>
      <c r="F119" s="202"/>
      <c r="G119" s="202"/>
      <c r="H119" s="202"/>
      <c r="I119" s="202"/>
      <c r="J119" s="202"/>
      <c r="K119" s="203"/>
      <c r="L119" s="65"/>
      <c r="N119" s="65"/>
      <c r="O119" s="65"/>
      <c r="Q119" s="137"/>
    </row>
    <row r="120" spans="2:17" ht="10.5" customHeight="1" x14ac:dyDescent="0.15">
      <c r="B120" s="148"/>
      <c r="C120" s="288"/>
      <c r="E120" s="289" t="s">
        <v>131</v>
      </c>
      <c r="F120" s="290"/>
      <c r="G120" s="290"/>
      <c r="H120" s="290"/>
      <c r="I120" s="290"/>
      <c r="J120" s="290"/>
      <c r="K120" s="290"/>
      <c r="L120" s="290"/>
      <c r="M120" s="290"/>
      <c r="N120" s="290"/>
      <c r="O120" s="290"/>
      <c r="Q120" s="137"/>
    </row>
    <row r="121" spans="2:17" ht="10.5" customHeight="1" x14ac:dyDescent="0.15">
      <c r="B121" s="148"/>
      <c r="C121" s="288"/>
      <c r="E121" s="290"/>
      <c r="F121" s="290"/>
      <c r="G121" s="290"/>
      <c r="H121" s="290"/>
      <c r="I121" s="290"/>
      <c r="J121" s="290"/>
      <c r="K121" s="290"/>
      <c r="L121" s="290"/>
      <c r="M121" s="290"/>
      <c r="N121" s="290"/>
      <c r="O121" s="290"/>
      <c r="Q121" s="137"/>
    </row>
    <row r="122" spans="2:17" ht="10.5" customHeight="1" x14ac:dyDescent="0.15">
      <c r="B122" s="148"/>
      <c r="C122" s="288"/>
      <c r="F122" s="65" t="s">
        <v>161</v>
      </c>
      <c r="H122" s="65"/>
      <c r="I122" s="65"/>
      <c r="J122" s="65"/>
      <c r="K122" s="65"/>
      <c r="L122" s="121"/>
      <c r="M122" s="121"/>
      <c r="N122" s="291">
        <v>0</v>
      </c>
      <c r="O122" s="291"/>
      <c r="Q122" s="137"/>
    </row>
    <row r="123" spans="2:17" ht="10.5" customHeight="1" x14ac:dyDescent="0.15">
      <c r="B123" s="148"/>
      <c r="C123" s="288"/>
      <c r="F123" s="65"/>
      <c r="H123" s="65"/>
      <c r="I123" s="65"/>
      <c r="J123" s="65"/>
      <c r="K123" s="65"/>
      <c r="L123" s="69"/>
      <c r="M123" s="69"/>
      <c r="N123" s="71"/>
      <c r="O123" s="71"/>
      <c r="Q123" s="137"/>
    </row>
    <row r="124" spans="2:17" ht="10.5" customHeight="1" x14ac:dyDescent="0.15">
      <c r="B124" s="148"/>
      <c r="C124" s="288"/>
      <c r="F124" s="65"/>
      <c r="H124" s="65"/>
      <c r="I124" s="65"/>
      <c r="J124" s="65"/>
      <c r="K124" s="65"/>
      <c r="L124" s="69"/>
      <c r="M124" s="69"/>
      <c r="N124" s="71"/>
      <c r="O124" s="71"/>
      <c r="Q124" s="137"/>
    </row>
    <row r="125" spans="2:17" ht="10.5" customHeight="1" x14ac:dyDescent="0.15">
      <c r="B125" s="148"/>
      <c r="C125" s="288"/>
      <c r="E125" s="80"/>
      <c r="F125" s="76"/>
      <c r="G125" s="76"/>
      <c r="H125" s="69"/>
      <c r="I125" s="69"/>
      <c r="J125" s="69"/>
      <c r="K125" s="69"/>
      <c r="L125" s="73"/>
      <c r="M125" s="65"/>
      <c r="Q125" s="137"/>
    </row>
    <row r="126" spans="2:17" ht="15" customHeight="1" x14ac:dyDescent="0.25">
      <c r="B126" s="148"/>
      <c r="C126" s="288"/>
      <c r="E126" s="200" t="s">
        <v>97</v>
      </c>
      <c r="F126" s="202"/>
      <c r="G126" s="202"/>
      <c r="H126" s="202"/>
      <c r="I126" s="202"/>
      <c r="J126" s="202"/>
      <c r="K126" s="203"/>
      <c r="L126" s="65"/>
      <c r="N126" s="65"/>
      <c r="O126" s="65"/>
      <c r="Q126" s="137"/>
    </row>
    <row r="127" spans="2:17" ht="10.5" customHeight="1" x14ac:dyDescent="0.15">
      <c r="B127" s="148"/>
      <c r="C127" s="288"/>
      <c r="E127" s="314" t="s">
        <v>162</v>
      </c>
      <c r="F127" s="315"/>
      <c r="G127" s="315"/>
      <c r="H127" s="315"/>
      <c r="I127" s="315"/>
      <c r="J127" s="315"/>
      <c r="K127" s="315"/>
      <c r="L127" s="315"/>
      <c r="M127" s="315"/>
      <c r="N127" s="315"/>
      <c r="O127" s="315"/>
      <c r="Q127" s="137"/>
    </row>
    <row r="128" spans="2:17" ht="10.5" customHeight="1" x14ac:dyDescent="0.15">
      <c r="B128" s="148"/>
      <c r="C128" s="288"/>
      <c r="E128" s="315"/>
      <c r="F128" s="315"/>
      <c r="G128" s="315"/>
      <c r="H128" s="315"/>
      <c r="I128" s="315"/>
      <c r="J128" s="315"/>
      <c r="K128" s="315"/>
      <c r="L128" s="315"/>
      <c r="M128" s="315"/>
      <c r="N128" s="315"/>
      <c r="O128" s="315"/>
      <c r="Q128" s="137"/>
    </row>
    <row r="129" spans="2:36" ht="10.5" customHeight="1" x14ac:dyDescent="0.25">
      <c r="B129" s="148"/>
      <c r="C129" s="288"/>
      <c r="E129" s="315"/>
      <c r="F129" s="315"/>
      <c r="G129" s="315"/>
      <c r="H129" s="315"/>
      <c r="I129" s="315"/>
      <c r="J129" s="315"/>
      <c r="K129" s="315"/>
      <c r="L129" s="315"/>
      <c r="M129" s="315"/>
      <c r="N129" s="315"/>
      <c r="O129" s="315"/>
      <c r="Q129" s="137"/>
      <c r="V129" s="66"/>
      <c r="W129" s="66"/>
      <c r="X129" s="66"/>
      <c r="Y129" s="66"/>
      <c r="Z129" s="66"/>
      <c r="AA129" s="66"/>
      <c r="AB129" s="66"/>
      <c r="AC129" s="66"/>
      <c r="AD129" s="66"/>
      <c r="AE129" s="66"/>
      <c r="AF129" s="66"/>
      <c r="AG129" s="66"/>
      <c r="AH129" s="66"/>
      <c r="AI129" s="66"/>
      <c r="AJ129" s="66"/>
    </row>
    <row r="130" spans="2:36" ht="10.5" customHeight="1" x14ac:dyDescent="0.25">
      <c r="B130" s="148"/>
      <c r="C130" s="288"/>
      <c r="E130" s="80"/>
      <c r="F130" s="56" t="s">
        <v>98</v>
      </c>
      <c r="G130" s="76"/>
      <c r="H130" s="69"/>
      <c r="I130" s="69"/>
      <c r="J130" s="69"/>
      <c r="K130" s="69"/>
      <c r="L130" s="73"/>
      <c r="M130" s="65"/>
      <c r="Q130" s="137"/>
      <c r="V130" s="66"/>
      <c r="W130" s="66"/>
      <c r="X130" s="66"/>
      <c r="Y130" s="66"/>
      <c r="Z130" s="66"/>
      <c r="AA130" s="66"/>
      <c r="AB130" s="66"/>
      <c r="AC130" s="66"/>
      <c r="AD130" s="66"/>
      <c r="AE130" s="66"/>
      <c r="AF130" s="66"/>
      <c r="AG130" s="66"/>
      <c r="AH130" s="66"/>
      <c r="AI130" s="66"/>
      <c r="AJ130" s="66"/>
    </row>
    <row r="131" spans="2:36" ht="10.5" customHeight="1" x14ac:dyDescent="0.25">
      <c r="B131" s="148"/>
      <c r="C131" s="288"/>
      <c r="E131" s="55"/>
      <c r="F131" s="65" t="s">
        <v>129</v>
      </c>
      <c r="G131" s="65"/>
      <c r="H131" s="65"/>
      <c r="I131" s="65"/>
      <c r="J131" s="65"/>
      <c r="K131" s="65"/>
      <c r="L131" s="121"/>
      <c r="M131" s="121"/>
      <c r="N131" s="292">
        <v>0</v>
      </c>
      <c r="O131" s="292"/>
      <c r="Q131" s="137"/>
      <c r="V131" s="66"/>
      <c r="W131" s="66"/>
      <c r="X131" s="66"/>
      <c r="Y131" s="66"/>
      <c r="Z131" s="66"/>
      <c r="AA131" s="66"/>
      <c r="AB131" s="66"/>
      <c r="AC131" s="66"/>
      <c r="AD131" s="66"/>
      <c r="AE131" s="66"/>
      <c r="AF131" s="66"/>
      <c r="AG131" s="66"/>
      <c r="AH131" s="66"/>
      <c r="AI131" s="66"/>
      <c r="AJ131" s="66"/>
    </row>
    <row r="132" spans="2:36" ht="10.5" customHeight="1" x14ac:dyDescent="0.25">
      <c r="B132" s="148"/>
      <c r="C132" s="288"/>
      <c r="E132" s="55"/>
      <c r="F132" s="65" t="s">
        <v>93</v>
      </c>
      <c r="G132" s="65"/>
      <c r="H132" s="67"/>
      <c r="I132" s="65"/>
      <c r="J132" s="65"/>
      <c r="K132" s="65"/>
      <c r="L132" s="122"/>
      <c r="M132" s="122"/>
      <c r="N132" s="293">
        <v>0</v>
      </c>
      <c r="O132" s="293"/>
      <c r="P132" s="133"/>
      <c r="Q132" s="137"/>
      <c r="V132" s="66"/>
      <c r="W132" s="66"/>
      <c r="X132" s="66"/>
      <c r="Y132" s="66"/>
      <c r="Z132" s="66"/>
      <c r="AA132" s="66"/>
      <c r="AB132" s="66"/>
      <c r="AC132" s="66"/>
      <c r="AD132" s="66"/>
      <c r="AE132" s="66"/>
      <c r="AF132" s="66"/>
      <c r="AG132" s="66"/>
      <c r="AH132" s="66"/>
      <c r="AI132" s="66"/>
      <c r="AJ132" s="66"/>
    </row>
    <row r="133" spans="2:36" ht="10.5" customHeight="1" x14ac:dyDescent="0.15">
      <c r="B133" s="148"/>
      <c r="E133" s="55"/>
      <c r="F133" s="65"/>
      <c r="G133" s="65"/>
      <c r="H133" s="67"/>
      <c r="I133" s="65"/>
      <c r="J133" s="65"/>
      <c r="K133" s="65"/>
      <c r="L133" s="69"/>
      <c r="M133" s="69"/>
      <c r="N133" s="71"/>
      <c r="O133" s="71"/>
      <c r="Q133" s="140"/>
    </row>
    <row r="134" spans="2:36" ht="10.5" customHeight="1" x14ac:dyDescent="0.15">
      <c r="B134" s="148"/>
      <c r="E134" s="55"/>
      <c r="F134" s="65" t="s">
        <v>132</v>
      </c>
      <c r="G134" s="65"/>
      <c r="H134" s="65"/>
      <c r="I134" s="65"/>
      <c r="J134" s="65"/>
      <c r="K134" s="65"/>
      <c r="L134" s="121"/>
      <c r="M134" s="121"/>
      <c r="N134" s="292">
        <v>0</v>
      </c>
      <c r="O134" s="292"/>
      <c r="Q134" s="137"/>
    </row>
    <row r="135" spans="2:36" ht="10.5" customHeight="1" x14ac:dyDescent="0.15">
      <c r="B135" s="148"/>
      <c r="E135" s="55"/>
      <c r="F135" s="65" t="s">
        <v>128</v>
      </c>
      <c r="G135" s="65"/>
      <c r="H135" s="67"/>
      <c r="I135" s="65"/>
      <c r="J135" s="65"/>
      <c r="K135" s="65"/>
      <c r="L135" s="122"/>
      <c r="M135" s="122"/>
      <c r="N135" s="293">
        <v>0</v>
      </c>
      <c r="O135" s="293"/>
      <c r="Q135" s="137"/>
    </row>
    <row r="136" spans="2:36" ht="10.5" customHeight="1" x14ac:dyDescent="0.15">
      <c r="B136" s="148"/>
      <c r="E136" s="55"/>
      <c r="F136" s="65"/>
      <c r="G136" s="65"/>
      <c r="H136" s="67"/>
      <c r="I136" s="65"/>
      <c r="J136" s="65"/>
      <c r="K136" s="65"/>
      <c r="L136" s="65"/>
      <c r="M136" s="65"/>
      <c r="N136" s="71"/>
      <c r="O136" s="71"/>
      <c r="Q136" s="137"/>
    </row>
    <row r="137" spans="2:36" ht="10.5" customHeight="1" x14ac:dyDescent="0.15">
      <c r="B137" s="148"/>
      <c r="E137" s="55"/>
      <c r="F137" s="56" t="s">
        <v>99</v>
      </c>
      <c r="G137" s="65"/>
      <c r="H137" s="67"/>
      <c r="I137" s="65"/>
      <c r="J137" s="65"/>
      <c r="K137" s="65"/>
      <c r="L137" s="65"/>
      <c r="M137" s="65"/>
      <c r="N137" s="75"/>
      <c r="O137" s="75"/>
      <c r="Q137" s="137"/>
    </row>
    <row r="138" spans="2:36" ht="10.5" customHeight="1" x14ac:dyDescent="0.25">
      <c r="B138" s="148"/>
      <c r="E138" s="55"/>
      <c r="F138" s="65" t="s">
        <v>130</v>
      </c>
      <c r="G138" s="65"/>
      <c r="H138" s="67"/>
      <c r="I138" s="65"/>
      <c r="J138" s="65"/>
      <c r="K138" s="65"/>
      <c r="L138" s="121"/>
      <c r="M138" s="121"/>
      <c r="N138" s="294">
        <v>0</v>
      </c>
      <c r="O138" s="294"/>
      <c r="Q138" s="137"/>
      <c r="V138" s="66"/>
      <c r="W138" s="66"/>
      <c r="X138" s="66"/>
      <c r="Y138" s="66"/>
      <c r="Z138" s="66"/>
      <c r="AA138" s="66"/>
      <c r="AB138" s="66"/>
      <c r="AC138" s="66"/>
      <c r="AD138" s="66"/>
      <c r="AE138" s="66"/>
      <c r="AF138" s="66"/>
      <c r="AG138" s="66"/>
      <c r="AH138" s="66"/>
      <c r="AI138" s="66"/>
      <c r="AJ138" s="66"/>
    </row>
    <row r="139" spans="2:36" ht="10.5" customHeight="1" x14ac:dyDescent="0.25">
      <c r="B139" s="148"/>
      <c r="E139" s="55"/>
      <c r="F139" s="65"/>
      <c r="G139" s="65"/>
      <c r="H139" s="67"/>
      <c r="I139" s="65"/>
      <c r="J139" s="65"/>
      <c r="K139" s="65"/>
      <c r="L139" s="69"/>
      <c r="M139" s="69"/>
      <c r="N139" s="237"/>
      <c r="O139" s="237"/>
      <c r="Q139" s="137"/>
      <c r="V139" s="66"/>
      <c r="W139" s="66"/>
      <c r="X139" s="66"/>
      <c r="Y139" s="66"/>
      <c r="Z139" s="66"/>
      <c r="AA139" s="66"/>
      <c r="AB139" s="66"/>
      <c r="AC139" s="66"/>
      <c r="AD139" s="66"/>
      <c r="AE139" s="66"/>
      <c r="AF139" s="66"/>
      <c r="AG139" s="66"/>
      <c r="AH139" s="66"/>
      <c r="AI139" s="66"/>
      <c r="AJ139" s="66"/>
    </row>
    <row r="140" spans="2:36" ht="10.5" customHeight="1" x14ac:dyDescent="0.15">
      <c r="B140" s="148"/>
      <c r="E140" s="80"/>
      <c r="F140" s="76"/>
      <c r="G140" s="76"/>
      <c r="H140" s="69"/>
      <c r="I140" s="69"/>
      <c r="J140" s="69"/>
      <c r="K140" s="69"/>
      <c r="L140" s="73"/>
      <c r="M140" s="65"/>
      <c r="N140" s="65"/>
      <c r="O140" s="65"/>
      <c r="Q140" s="137"/>
    </row>
    <row r="141" spans="2:36" ht="10.5" customHeight="1" x14ac:dyDescent="0.15">
      <c r="B141" s="148"/>
      <c r="F141" s="65"/>
      <c r="H141" s="65"/>
      <c r="I141" s="65"/>
      <c r="J141" s="65"/>
      <c r="K141" s="65"/>
      <c r="L141" s="69"/>
      <c r="M141" s="69"/>
      <c r="N141" s="71"/>
      <c r="O141" s="71"/>
      <c r="Q141" s="137"/>
    </row>
    <row r="142" spans="2:36" ht="10.5" customHeight="1" x14ac:dyDescent="0.15">
      <c r="B142" s="148"/>
      <c r="C142" s="262"/>
      <c r="D142" s="253"/>
      <c r="E142" s="258"/>
      <c r="F142" s="255"/>
      <c r="G142" s="253"/>
      <c r="H142" s="255"/>
      <c r="I142" s="255"/>
      <c r="J142" s="255"/>
      <c r="K142" s="255"/>
      <c r="L142" s="255"/>
      <c r="M142" s="255"/>
      <c r="N142" s="259"/>
      <c r="O142" s="259"/>
      <c r="P142" s="253"/>
      <c r="Q142" s="137"/>
    </row>
    <row r="143" spans="2:36" ht="10.5" customHeight="1" x14ac:dyDescent="0.15">
      <c r="B143" s="148"/>
      <c r="C143" s="263"/>
      <c r="F143" s="65"/>
      <c r="H143" s="65"/>
      <c r="I143" s="65"/>
      <c r="J143" s="65"/>
      <c r="K143" s="65"/>
      <c r="L143" s="69"/>
      <c r="M143" s="69"/>
      <c r="N143" s="71"/>
      <c r="O143" s="71"/>
      <c r="Q143" s="137"/>
    </row>
    <row r="144" spans="2:36" ht="15" customHeight="1" thickBot="1" x14ac:dyDescent="0.35">
      <c r="B144" s="148"/>
      <c r="C144" s="288" t="s">
        <v>100</v>
      </c>
      <c r="E144" s="198" t="s">
        <v>100</v>
      </c>
      <c r="F144" s="199"/>
      <c r="G144" s="199"/>
      <c r="H144" s="199"/>
      <c r="I144" s="199"/>
      <c r="J144" s="199"/>
      <c r="K144" s="199"/>
      <c r="L144" s="115"/>
      <c r="M144" s="65"/>
      <c r="N144" s="65"/>
      <c r="O144" s="65"/>
      <c r="P144" s="65"/>
      <c r="Q144" s="137"/>
    </row>
    <row r="145" spans="2:17" ht="10.5" customHeight="1" x14ac:dyDescent="0.15">
      <c r="B145" s="148"/>
      <c r="C145" s="288"/>
      <c r="E145" s="80"/>
      <c r="J145" s="69"/>
      <c r="K145" s="69"/>
      <c r="L145" s="115"/>
      <c r="M145" s="65"/>
      <c r="N145" s="65"/>
      <c r="O145" s="65"/>
      <c r="P145" s="65"/>
      <c r="Q145" s="137"/>
    </row>
    <row r="146" spans="2:17" ht="10.5" customHeight="1" x14ac:dyDescent="0.15">
      <c r="B146" s="148"/>
      <c r="C146" s="288"/>
      <c r="E146" s="298" t="s">
        <v>101</v>
      </c>
      <c r="F146" s="298"/>
      <c r="G146" s="298"/>
      <c r="H146" s="310" t="str">
        <f>'Consolidated Results'!F48</f>
        <v>3+ years</v>
      </c>
      <c r="I146" s="311"/>
      <c r="K146" s="69"/>
      <c r="L146" s="115"/>
      <c r="M146" s="65"/>
      <c r="N146" s="65"/>
      <c r="O146" s="65"/>
      <c r="P146" s="65"/>
      <c r="Q146" s="137"/>
    </row>
    <row r="147" spans="2:17" ht="10.5" customHeight="1" x14ac:dyDescent="0.15">
      <c r="B147" s="148"/>
      <c r="C147" s="288"/>
      <c r="E147" s="298"/>
      <c r="F147" s="298"/>
      <c r="G147" s="298"/>
      <c r="H147" s="311"/>
      <c r="I147" s="311"/>
      <c r="K147" s="69"/>
      <c r="L147" s="115"/>
      <c r="M147" s="65"/>
      <c r="N147" s="65"/>
      <c r="O147" s="65"/>
      <c r="P147" s="65"/>
      <c r="Q147" s="137"/>
    </row>
    <row r="148" spans="2:17" ht="10.5" customHeight="1" x14ac:dyDescent="0.2">
      <c r="B148" s="148"/>
      <c r="C148" s="288"/>
      <c r="E148" s="298" t="s">
        <v>102</v>
      </c>
      <c r="F148" s="298"/>
      <c r="G148" s="298"/>
      <c r="H148" s="299" t="e">
        <f>'Consolidated Results'!F43</f>
        <v>#DIV/0!</v>
      </c>
      <c r="I148" s="300"/>
      <c r="K148" s="108"/>
      <c r="L148" s="115"/>
      <c r="M148" s="65"/>
      <c r="N148" s="65"/>
      <c r="O148" s="239" t="s">
        <v>135</v>
      </c>
      <c r="P148" s="65"/>
      <c r="Q148" s="137"/>
    </row>
    <row r="149" spans="2:17" ht="10.5" customHeight="1" x14ac:dyDescent="0.15">
      <c r="B149" s="148"/>
      <c r="C149" s="288"/>
      <c r="E149" s="298"/>
      <c r="F149" s="298"/>
      <c r="G149" s="298"/>
      <c r="H149" s="300"/>
      <c r="I149" s="300"/>
      <c r="K149" s="69"/>
      <c r="L149" s="115"/>
      <c r="M149" s="65"/>
      <c r="N149" s="65"/>
      <c r="O149" s="65"/>
      <c r="P149" s="65"/>
      <c r="Q149" s="137"/>
    </row>
    <row r="150" spans="2:17" ht="10.5" customHeight="1" x14ac:dyDescent="0.2">
      <c r="B150" s="148"/>
      <c r="C150" s="288"/>
      <c r="K150" s="108"/>
      <c r="N150" s="65"/>
      <c r="O150" s="65"/>
      <c r="P150" s="65"/>
      <c r="Q150" s="137"/>
    </row>
    <row r="151" spans="2:17" ht="10.5" customHeight="1" x14ac:dyDescent="0.2">
      <c r="B151" s="148"/>
      <c r="C151" s="288"/>
      <c r="E151" s="101" t="s">
        <v>103</v>
      </c>
      <c r="F151" s="101"/>
      <c r="G151" s="101"/>
      <c r="I151" s="102">
        <f>'Consolidated Results'!F46</f>
        <v>0</v>
      </c>
      <c r="K151" s="108"/>
      <c r="N151" s="65"/>
      <c r="O151" s="65"/>
      <c r="P151" s="65"/>
      <c r="Q151" s="137"/>
    </row>
    <row r="152" spans="2:17" ht="10.5" customHeight="1" x14ac:dyDescent="0.2">
      <c r="B152" s="148"/>
      <c r="C152" s="288"/>
      <c r="E152" s="101" t="s">
        <v>112</v>
      </c>
      <c r="F152" s="101"/>
      <c r="G152" s="101"/>
      <c r="I152" s="134" t="str">
        <f>'Consolidated Results'!F50</f>
        <v>N/A</v>
      </c>
      <c r="J152" s="62"/>
      <c r="K152" s="108"/>
      <c r="N152" s="65"/>
      <c r="O152" s="65"/>
      <c r="Q152" s="137"/>
    </row>
    <row r="153" spans="2:17" ht="10.5" customHeight="1" x14ac:dyDescent="0.2">
      <c r="B153" s="148"/>
      <c r="C153" s="288"/>
      <c r="E153" s="101" t="s">
        <v>104</v>
      </c>
      <c r="F153" s="117"/>
      <c r="G153" s="117"/>
      <c r="I153" s="102">
        <f>SUM(G183:J183)/3</f>
        <v>0</v>
      </c>
      <c r="J153" s="62"/>
      <c r="K153" s="116"/>
      <c r="N153" s="65"/>
      <c r="O153" s="65"/>
      <c r="Q153" s="137"/>
    </row>
    <row r="154" spans="2:17" ht="10.5" customHeight="1" x14ac:dyDescent="0.15">
      <c r="B154" s="148"/>
      <c r="C154" s="288"/>
      <c r="J154" s="62"/>
      <c r="K154" s="76"/>
      <c r="L154" s="115"/>
      <c r="N154" s="65"/>
      <c r="O154" s="65"/>
      <c r="Q154" s="137"/>
    </row>
    <row r="155" spans="2:17" ht="10.5" customHeight="1" x14ac:dyDescent="0.15">
      <c r="B155" s="148"/>
      <c r="C155" s="288"/>
      <c r="J155" s="62"/>
      <c r="K155" s="115"/>
      <c r="N155" s="65"/>
      <c r="O155" s="65"/>
      <c r="Q155" s="137"/>
    </row>
    <row r="156" spans="2:17" ht="10.5" customHeight="1" x14ac:dyDescent="0.15">
      <c r="B156" s="148"/>
      <c r="C156" s="288"/>
      <c r="J156" s="62"/>
      <c r="K156" s="115"/>
      <c r="N156" s="65"/>
      <c r="O156" s="65"/>
      <c r="Q156" s="137"/>
    </row>
    <row r="157" spans="2:17" ht="10.5" customHeight="1" x14ac:dyDescent="0.15">
      <c r="B157" s="148"/>
      <c r="C157" s="288"/>
      <c r="J157" s="62"/>
      <c r="K157" s="115"/>
      <c r="N157" s="65"/>
      <c r="O157" s="65"/>
      <c r="Q157" s="137"/>
    </row>
    <row r="158" spans="2:17" ht="10.5" customHeight="1" x14ac:dyDescent="0.15">
      <c r="B158" s="148"/>
      <c r="C158" s="288"/>
      <c r="J158" s="62"/>
      <c r="K158" s="115"/>
      <c r="N158" s="65"/>
      <c r="O158" s="65"/>
      <c r="Q158" s="137"/>
    </row>
    <row r="159" spans="2:17" ht="10.5" customHeight="1" x14ac:dyDescent="0.15">
      <c r="B159" s="148"/>
      <c r="C159" s="288"/>
      <c r="J159" s="62"/>
      <c r="K159" s="115"/>
      <c r="M159" s="65"/>
      <c r="N159" s="65"/>
      <c r="O159" s="65"/>
      <c r="Q159" s="137"/>
    </row>
    <row r="160" spans="2:17" ht="10.5" customHeight="1" x14ac:dyDescent="0.25">
      <c r="B160" s="148"/>
      <c r="C160" s="288"/>
      <c r="J160" s="91"/>
      <c r="K160" s="115"/>
      <c r="M160" s="65"/>
      <c r="N160" s="65"/>
      <c r="O160" s="65"/>
      <c r="Q160" s="137"/>
    </row>
    <row r="161" spans="2:31" ht="10.5" customHeight="1" x14ac:dyDescent="0.15">
      <c r="B161" s="148"/>
      <c r="C161" s="288"/>
      <c r="K161" s="115"/>
      <c r="M161" s="65"/>
      <c r="N161" s="65"/>
      <c r="O161" s="65"/>
      <c r="Q161" s="137"/>
    </row>
    <row r="162" spans="2:31" ht="10.5" customHeight="1" x14ac:dyDescent="0.15">
      <c r="B162" s="148"/>
      <c r="C162" s="288"/>
      <c r="E162" s="80"/>
      <c r="G162" s="76"/>
      <c r="H162" s="69"/>
      <c r="I162" s="69"/>
      <c r="J162" s="69"/>
      <c r="K162" s="69"/>
      <c r="M162" s="65"/>
      <c r="N162" s="65"/>
      <c r="O162" s="65"/>
      <c r="Q162" s="137"/>
    </row>
    <row r="163" spans="2:31" ht="10.5" customHeight="1" x14ac:dyDescent="0.2">
      <c r="B163" s="148"/>
      <c r="C163" s="288"/>
      <c r="E163" s="56" t="s">
        <v>110</v>
      </c>
      <c r="K163" s="115"/>
      <c r="M163" s="65"/>
      <c r="N163" s="65"/>
      <c r="Q163" s="141"/>
    </row>
    <row r="164" spans="2:31" ht="12" customHeight="1" x14ac:dyDescent="0.2">
      <c r="B164" s="148"/>
      <c r="C164" s="288"/>
      <c r="K164" s="301" t="s">
        <v>133</v>
      </c>
      <c r="L164" s="301"/>
      <c r="M164" s="301"/>
      <c r="N164" s="301"/>
      <c r="O164" s="301"/>
      <c r="Q164" s="141"/>
    </row>
    <row r="165" spans="2:31" ht="10.5" customHeight="1" x14ac:dyDescent="0.2">
      <c r="B165" s="148"/>
      <c r="C165" s="288"/>
      <c r="E165" s="107" t="e">
        <f>K176/(K176+K177)*100</f>
        <v>#DIV/0!</v>
      </c>
      <c r="J165" s="98" t="e">
        <f>K177/(K176+K177)*100</f>
        <v>#DIV/0!</v>
      </c>
      <c r="Q165" s="141"/>
    </row>
    <row r="166" spans="2:31" ht="10.5" customHeight="1" x14ac:dyDescent="0.2">
      <c r="B166" s="148"/>
      <c r="C166" s="288"/>
      <c r="L166" s="115"/>
      <c r="Q166" s="141"/>
    </row>
    <row r="167" spans="2:31" ht="10.5" customHeight="1" x14ac:dyDescent="0.2">
      <c r="B167" s="148"/>
      <c r="C167" s="288"/>
      <c r="E167" s="80"/>
      <c r="G167" s="76"/>
      <c r="H167" s="69"/>
      <c r="I167" s="69"/>
      <c r="J167" s="69"/>
      <c r="Q167" s="141"/>
      <c r="R167" s="65"/>
    </row>
    <row r="168" spans="2:31" ht="10.5" customHeight="1" x14ac:dyDescent="0.2">
      <c r="B168" s="148"/>
      <c r="C168" s="288"/>
      <c r="N168" s="297" t="str">
        <f>IF(ISERROR(ROUND((K176+K177)/(K180+K181),1)),"",ROUND((K176+K177)/(K180+K181),1))</f>
        <v/>
      </c>
      <c r="O168" s="297"/>
      <c r="Q168" s="141"/>
    </row>
    <row r="169" spans="2:31" ht="10.5" customHeight="1" x14ac:dyDescent="0.2">
      <c r="B169" s="148"/>
      <c r="C169" s="288"/>
      <c r="L169" s="110" t="s">
        <v>113</v>
      </c>
      <c r="M169" s="204"/>
      <c r="N169" s="297"/>
      <c r="O169" s="297"/>
      <c r="Q169" s="141"/>
    </row>
    <row r="170" spans="2:31" ht="10.5" customHeight="1" x14ac:dyDescent="0.25">
      <c r="B170" s="148"/>
      <c r="C170" s="288"/>
      <c r="G170" s="76"/>
      <c r="H170" s="69"/>
      <c r="I170" s="69"/>
      <c r="J170" s="69"/>
      <c r="L170" s="110" t="s">
        <v>114</v>
      </c>
      <c r="M170" s="205"/>
      <c r="N170" s="297"/>
      <c r="O170" s="297"/>
      <c r="Q170" s="141"/>
    </row>
    <row r="171" spans="2:31" ht="10.5" customHeight="1" x14ac:dyDescent="0.25">
      <c r="B171" s="148"/>
      <c r="C171" s="288"/>
      <c r="K171" s="118"/>
      <c r="L171" s="110"/>
      <c r="M171" s="118"/>
      <c r="N171" s="297"/>
      <c r="O171" s="297"/>
      <c r="Q171" s="141"/>
    </row>
    <row r="172" spans="2:31" ht="10.5" customHeight="1" x14ac:dyDescent="0.25">
      <c r="B172" s="148"/>
      <c r="C172" s="288"/>
      <c r="D172" s="57"/>
      <c r="E172" s="55"/>
      <c r="N172" s="56"/>
      <c r="Q172" s="141"/>
      <c r="R172" s="86"/>
      <c r="T172" s="86"/>
    </row>
    <row r="173" spans="2:31" ht="10.5" customHeight="1" x14ac:dyDescent="0.2">
      <c r="B173" s="148"/>
      <c r="C173" s="288"/>
      <c r="E173" s="55"/>
      <c r="N173" s="65"/>
      <c r="Q173" s="141"/>
      <c r="R173" s="128"/>
      <c r="T173" s="128"/>
    </row>
    <row r="174" spans="2:31" ht="10.5" customHeight="1" x14ac:dyDescent="0.2">
      <c r="B174" s="148"/>
      <c r="C174" s="288"/>
      <c r="N174" s="65"/>
      <c r="Q174" s="141"/>
      <c r="R174" s="128"/>
      <c r="T174" s="128"/>
    </row>
    <row r="175" spans="2:31" s="57" customFormat="1" ht="10.5" customHeight="1" x14ac:dyDescent="0.25">
      <c r="B175" s="149"/>
      <c r="C175" s="288"/>
      <c r="D175" s="55"/>
      <c r="E175" s="206" t="s">
        <v>109</v>
      </c>
      <c r="F175" s="207"/>
      <c r="G175" s="208" t="s">
        <v>107</v>
      </c>
      <c r="H175" s="208" t="s">
        <v>0</v>
      </c>
      <c r="I175" s="208" t="s">
        <v>1</v>
      </c>
      <c r="J175" s="209" t="s">
        <v>2</v>
      </c>
      <c r="K175" s="105" t="s">
        <v>21</v>
      </c>
      <c r="L175" s="55"/>
      <c r="M175" s="55"/>
      <c r="N175" s="55"/>
      <c r="O175" s="109" t="s">
        <v>111</v>
      </c>
      <c r="P175" s="55"/>
      <c r="Q175" s="141"/>
      <c r="R175" s="128"/>
      <c r="T175" s="128"/>
      <c r="U175" s="55"/>
      <c r="V175" s="66"/>
      <c r="W175" s="66"/>
      <c r="X175" s="66"/>
      <c r="Y175" s="66"/>
      <c r="Z175" s="66"/>
      <c r="AA175" s="66"/>
      <c r="AB175" s="66"/>
      <c r="AC175" s="66"/>
      <c r="AD175" s="66"/>
      <c r="AE175" s="66"/>
    </row>
    <row r="176" spans="2:31" ht="10.5" customHeight="1" x14ac:dyDescent="0.2">
      <c r="B176" s="148"/>
      <c r="C176" s="288"/>
      <c r="F176" s="61" t="s">
        <v>15</v>
      </c>
      <c r="G176" s="77">
        <f>'Consolidated Results'!C12</f>
        <v>0</v>
      </c>
      <c r="H176" s="77">
        <f>'Consolidated Results'!D12</f>
        <v>0</v>
      </c>
      <c r="I176" s="77">
        <f>'Consolidated Results'!E12</f>
        <v>0</v>
      </c>
      <c r="J176" s="77">
        <f>'Consolidated Results'!F12</f>
        <v>0</v>
      </c>
      <c r="K176" s="106">
        <f>SUM(G176:J176)</f>
        <v>0</v>
      </c>
      <c r="Q176" s="141"/>
      <c r="R176" s="128"/>
      <c r="T176" s="128"/>
    </row>
    <row r="177" spans="2:21" ht="10.5" customHeight="1" x14ac:dyDescent="0.25">
      <c r="B177" s="148"/>
      <c r="C177" s="288"/>
      <c r="F177" s="94" t="s">
        <v>16</v>
      </c>
      <c r="G177" s="77">
        <f>'Consolidated Results'!C13</f>
        <v>0</v>
      </c>
      <c r="H177" s="77">
        <f>'Consolidated Results'!D13</f>
        <v>0</v>
      </c>
      <c r="I177" s="77">
        <f>'Consolidated Results'!E13</f>
        <v>0</v>
      </c>
      <c r="J177" s="77">
        <f>'Consolidated Results'!F13</f>
        <v>0</v>
      </c>
      <c r="K177" s="106">
        <f>SUM(G177:J177)</f>
        <v>0</v>
      </c>
      <c r="Q177" s="141"/>
      <c r="R177" s="128"/>
      <c r="T177" s="128"/>
      <c r="U177" s="57"/>
    </row>
    <row r="178" spans="2:21" ht="10.5" customHeight="1" x14ac:dyDescent="0.2">
      <c r="B178" s="148"/>
      <c r="C178" s="288"/>
      <c r="G178" s="61"/>
      <c r="H178" s="61"/>
      <c r="I178" s="61"/>
      <c r="J178" s="61"/>
      <c r="K178" s="104"/>
      <c r="Q178" s="141"/>
      <c r="R178" s="87"/>
      <c r="T178" s="87"/>
    </row>
    <row r="179" spans="2:21" ht="10.5" customHeight="1" x14ac:dyDescent="0.2">
      <c r="B179" s="148"/>
      <c r="C179" s="288"/>
      <c r="E179" s="206" t="s">
        <v>94</v>
      </c>
      <c r="F179" s="208"/>
      <c r="G179" s="208"/>
      <c r="H179" s="208"/>
      <c r="I179" s="208"/>
      <c r="J179" s="209"/>
      <c r="K179" s="100"/>
      <c r="P179" s="64"/>
      <c r="Q179" s="141"/>
      <c r="R179" s="86"/>
      <c r="T179" s="86"/>
    </row>
    <row r="180" spans="2:21" ht="10.5" customHeight="1" x14ac:dyDescent="0.25">
      <c r="B180" s="148"/>
      <c r="C180" s="288"/>
      <c r="F180" s="95" t="s">
        <v>105</v>
      </c>
      <c r="G180" s="77">
        <f>'Consolidated Results'!C21</f>
        <v>0</v>
      </c>
      <c r="H180" s="77">
        <f>'Consolidated Results'!D21</f>
        <v>0</v>
      </c>
      <c r="I180" s="77">
        <f>'Consolidated Results'!E21</f>
        <v>0</v>
      </c>
      <c r="J180" s="77">
        <f>'Consolidated Results'!F21</f>
        <v>0</v>
      </c>
      <c r="K180" s="119">
        <f>SUM(G180:J180)</f>
        <v>0</v>
      </c>
      <c r="M180" s="57"/>
      <c r="Q180" s="142"/>
      <c r="T180" s="128"/>
    </row>
    <row r="181" spans="2:21" ht="10.5" customHeight="1" x14ac:dyDescent="0.25">
      <c r="B181" s="148"/>
      <c r="C181" s="288"/>
      <c r="F181" s="95" t="s">
        <v>106</v>
      </c>
      <c r="G181" s="77">
        <f>'Consolidated Results'!C36</f>
        <v>0</v>
      </c>
      <c r="H181" s="77">
        <f>'Consolidated Results'!D36</f>
        <v>0</v>
      </c>
      <c r="I181" s="77">
        <f>'Consolidated Results'!E36</f>
        <v>0</v>
      </c>
      <c r="J181" s="77">
        <f>'Consolidated Results'!F36</f>
        <v>0</v>
      </c>
      <c r="K181" s="99">
        <f>SUM(G181:J181)</f>
        <v>0</v>
      </c>
      <c r="N181" s="57"/>
      <c r="O181" s="64"/>
      <c r="Q181" s="143"/>
      <c r="T181" s="128"/>
    </row>
    <row r="182" spans="2:21" ht="10.5" customHeight="1" x14ac:dyDescent="0.25">
      <c r="B182" s="148"/>
      <c r="C182" s="288"/>
      <c r="E182" s="57"/>
      <c r="F182" s="76"/>
      <c r="G182" s="92"/>
      <c r="H182" s="95"/>
      <c r="I182" s="95"/>
      <c r="J182" s="61"/>
      <c r="L182" s="57"/>
      <c r="Q182" s="144"/>
      <c r="T182" s="128"/>
    </row>
    <row r="183" spans="2:21" ht="10.5" customHeight="1" x14ac:dyDescent="0.15">
      <c r="B183" s="148"/>
      <c r="C183" s="288"/>
      <c r="E183" s="96" t="s">
        <v>108</v>
      </c>
      <c r="F183" s="76"/>
      <c r="G183" s="97">
        <f>G176+G177-G180-G181</f>
        <v>0</v>
      </c>
      <c r="H183" s="97">
        <f>H176+H177-H180-H181</f>
        <v>0</v>
      </c>
      <c r="I183" s="97">
        <f>I176+I177-I180-I181</f>
        <v>0</v>
      </c>
      <c r="J183" s="97">
        <f>J176+J177-J180-J181</f>
        <v>0</v>
      </c>
      <c r="K183" s="56"/>
      <c r="Q183" s="144"/>
      <c r="S183" s="128"/>
      <c r="T183" s="128"/>
    </row>
    <row r="184" spans="2:21" ht="10.5" customHeight="1" x14ac:dyDescent="0.15">
      <c r="B184" s="148"/>
      <c r="C184" s="288"/>
      <c r="E184" s="100" t="s">
        <v>95</v>
      </c>
      <c r="H184" s="99">
        <f>H183+G183</f>
        <v>0</v>
      </c>
      <c r="I184" s="99">
        <f>I183+H184</f>
        <v>0</v>
      </c>
      <c r="J184" s="99">
        <f>J183+I184</f>
        <v>0</v>
      </c>
      <c r="Q184" s="144"/>
    </row>
    <row r="185" spans="2:21" ht="10.5" customHeight="1" x14ac:dyDescent="0.15">
      <c r="B185" s="148"/>
      <c r="Q185" s="144"/>
    </row>
    <row r="186" spans="2:21" ht="10.5" customHeight="1" x14ac:dyDescent="0.2">
      <c r="B186" s="148"/>
      <c r="O186" s="109"/>
      <c r="Q186" s="137"/>
    </row>
    <row r="187" spans="2:21" ht="10.5" customHeight="1" x14ac:dyDescent="0.15">
      <c r="B187" s="148"/>
      <c r="N187" s="93"/>
      <c r="O187" s="93"/>
      <c r="Q187" s="137"/>
    </row>
    <row r="188" spans="2:21" ht="10.5" customHeight="1" x14ac:dyDescent="0.2">
      <c r="B188" s="148"/>
      <c r="E188" s="124"/>
      <c r="F188" s="103"/>
      <c r="G188" s="103"/>
      <c r="H188" s="103"/>
      <c r="I188" s="103"/>
      <c r="J188" s="120"/>
      <c r="O188" s="109"/>
      <c r="Q188" s="137"/>
    </row>
    <row r="189" spans="2:21" ht="10.5" customHeight="1" x14ac:dyDescent="0.2">
      <c r="B189" s="148"/>
      <c r="E189" s="223"/>
      <c r="F189" s="224"/>
      <c r="G189" s="224"/>
      <c r="H189" s="224"/>
      <c r="I189" s="224"/>
      <c r="J189" s="224"/>
      <c r="M189" s="72"/>
      <c r="Q189" s="137"/>
    </row>
    <row r="190" spans="2:21" ht="9.75" customHeight="1" x14ac:dyDescent="0.2">
      <c r="B190" s="148"/>
      <c r="E190" s="223"/>
      <c r="F190" s="224"/>
      <c r="G190" s="224"/>
      <c r="H190" s="224"/>
      <c r="I190" s="224"/>
      <c r="J190" s="224"/>
      <c r="M190" s="72"/>
      <c r="Q190" s="137"/>
    </row>
    <row r="191" spans="2:21" ht="9.75" customHeight="1" x14ac:dyDescent="0.2">
      <c r="B191" s="148"/>
      <c r="E191" s="223"/>
      <c r="F191" s="224"/>
      <c r="G191" s="224"/>
      <c r="H191" s="224"/>
      <c r="I191" s="224"/>
      <c r="J191" s="224"/>
      <c r="M191" s="72"/>
      <c r="Q191" s="137"/>
    </row>
    <row r="192" spans="2:21" ht="9.75" customHeight="1" x14ac:dyDescent="0.2">
      <c r="B192" s="148"/>
      <c r="E192" s="223"/>
      <c r="F192" s="224"/>
      <c r="G192" s="224"/>
      <c r="H192" s="224"/>
      <c r="I192" s="224"/>
      <c r="J192" s="224"/>
      <c r="M192" s="72"/>
      <c r="Q192" s="137"/>
    </row>
    <row r="193" spans="2:19" ht="9.75" customHeight="1" x14ac:dyDescent="0.2">
      <c r="B193" s="148"/>
      <c r="E193" s="223"/>
      <c r="F193" s="224"/>
      <c r="G193" s="224"/>
      <c r="H193" s="224"/>
      <c r="I193" s="224"/>
      <c r="J193" s="224"/>
      <c r="M193" s="72"/>
      <c r="Q193" s="137"/>
    </row>
    <row r="194" spans="2:19" ht="9.75" customHeight="1" x14ac:dyDescent="0.2">
      <c r="B194" s="148"/>
      <c r="C194" s="264"/>
      <c r="D194" s="243"/>
      <c r="E194" s="244"/>
      <c r="F194" s="245"/>
      <c r="G194" s="245"/>
      <c r="H194" s="245"/>
      <c r="I194" s="245"/>
      <c r="J194" s="245"/>
      <c r="K194" s="243"/>
      <c r="L194" s="243"/>
      <c r="M194" s="246"/>
      <c r="N194" s="243"/>
      <c r="O194" s="243"/>
      <c r="P194" s="243"/>
      <c r="Q194" s="137"/>
    </row>
    <row r="195" spans="2:19" ht="9.75" customHeight="1" x14ac:dyDescent="0.2">
      <c r="B195" s="148"/>
      <c r="C195" s="265"/>
      <c r="E195" s="229"/>
      <c r="F195" s="229"/>
      <c r="G195" s="229"/>
      <c r="H195" s="229"/>
      <c r="I195" s="229"/>
      <c r="J195" s="227"/>
      <c r="K195" s="227"/>
      <c r="M195" s="72"/>
      <c r="Q195" s="137"/>
    </row>
    <row r="196" spans="2:19" ht="15" customHeight="1" thickBot="1" x14ac:dyDescent="0.35">
      <c r="B196" s="148"/>
      <c r="C196" s="288" t="s">
        <v>115</v>
      </c>
      <c r="E196" s="283" t="s">
        <v>163</v>
      </c>
      <c r="F196" s="284"/>
      <c r="G196" s="284"/>
      <c r="H196" s="284"/>
      <c r="I196" s="284"/>
      <c r="J196" s="284"/>
      <c r="K196" s="284"/>
      <c r="M196" s="72"/>
      <c r="Q196" s="137"/>
    </row>
    <row r="197" spans="2:19" ht="9.75" customHeight="1" x14ac:dyDescent="0.2">
      <c r="B197" s="148"/>
      <c r="C197" s="288"/>
      <c r="E197" s="228"/>
      <c r="F197" s="227"/>
      <c r="G197" s="227"/>
      <c r="H197" s="227"/>
      <c r="I197" s="227"/>
      <c r="J197" s="227"/>
      <c r="K197" s="227"/>
      <c r="M197" s="72"/>
      <c r="Q197" s="137"/>
    </row>
    <row r="198" spans="2:19" ht="9.75" customHeight="1" x14ac:dyDescent="0.2">
      <c r="B198" s="148"/>
      <c r="C198" s="288"/>
      <c r="H198" s="227"/>
      <c r="I198" s="227"/>
      <c r="J198" s="227"/>
      <c r="K198" s="227"/>
      <c r="M198" s="72"/>
      <c r="Q198" s="137"/>
    </row>
    <row r="199" spans="2:19" ht="9.75" customHeight="1" x14ac:dyDescent="0.2">
      <c r="B199" s="148"/>
      <c r="C199" s="288"/>
      <c r="E199" s="228"/>
      <c r="F199" s="227"/>
      <c r="G199" s="227"/>
      <c r="H199" s="227"/>
      <c r="I199" s="227"/>
      <c r="J199" s="227"/>
      <c r="K199" s="227"/>
      <c r="M199" s="72"/>
      <c r="Q199" s="137"/>
    </row>
    <row r="200" spans="2:19" ht="9.75" customHeight="1" x14ac:dyDescent="0.2">
      <c r="B200" s="148"/>
      <c r="C200" s="288"/>
      <c r="E200" s="228"/>
      <c r="F200" s="228" t="s">
        <v>186</v>
      </c>
      <c r="G200" s="227"/>
      <c r="H200" s="227"/>
      <c r="I200" s="227"/>
      <c r="J200" s="227"/>
      <c r="K200" s="227"/>
      <c r="M200" s="72"/>
      <c r="Q200" s="137"/>
    </row>
    <row r="201" spans="2:19" ht="10.5" customHeight="1" x14ac:dyDescent="0.2">
      <c r="B201" s="148"/>
      <c r="C201" s="288"/>
      <c r="E201" s="228"/>
      <c r="F201" s="227"/>
      <c r="G201" s="227"/>
      <c r="K201" s="227"/>
      <c r="N201" s="72"/>
      <c r="Q201" s="137"/>
    </row>
    <row r="202" spans="2:19" ht="10.5" customHeight="1" x14ac:dyDescent="0.15">
      <c r="B202" s="148"/>
      <c r="C202" s="288"/>
      <c r="Q202" s="137"/>
    </row>
    <row r="203" spans="2:19" ht="9.75" customHeight="1" x14ac:dyDescent="0.2">
      <c r="B203" s="148"/>
      <c r="C203" s="288"/>
      <c r="E203" s="228"/>
      <c r="F203" s="227"/>
      <c r="Q203" s="137"/>
    </row>
    <row r="204" spans="2:19" ht="10.5" customHeight="1" x14ac:dyDescent="0.2">
      <c r="B204" s="148"/>
      <c r="C204" s="288"/>
      <c r="E204" s="228"/>
      <c r="F204" s="228"/>
      <c r="G204" s="227"/>
      <c r="H204" s="113"/>
      <c r="Q204" s="137"/>
    </row>
    <row r="205" spans="2:19" ht="9.75" customHeight="1" x14ac:dyDescent="0.2">
      <c r="B205" s="148"/>
      <c r="C205" s="288"/>
      <c r="E205" s="228"/>
      <c r="F205" s="227"/>
      <c r="G205" s="227"/>
      <c r="H205" s="113"/>
      <c r="I205" s="56"/>
      <c r="Q205" s="137"/>
    </row>
    <row r="206" spans="2:19" ht="9.75" customHeight="1" x14ac:dyDescent="0.15">
      <c r="B206" s="148"/>
      <c r="C206" s="288"/>
      <c r="I206" s="56"/>
      <c r="Q206" s="137"/>
    </row>
    <row r="207" spans="2:19" ht="9.75" customHeight="1" x14ac:dyDescent="0.2">
      <c r="B207" s="148"/>
      <c r="C207" s="288"/>
      <c r="E207" s="228"/>
      <c r="F207" s="227"/>
      <c r="I207" s="114"/>
      <c r="Q207" s="137"/>
      <c r="S207" s="84"/>
    </row>
    <row r="208" spans="2:19" ht="9.75" customHeight="1" x14ac:dyDescent="0.2">
      <c r="B208" s="148"/>
      <c r="C208" s="288"/>
      <c r="E208" s="228"/>
      <c r="F208" s="228"/>
      <c r="G208" s="227"/>
      <c r="Q208" s="137"/>
      <c r="S208" s="88"/>
    </row>
    <row r="209" spans="2:22" ht="9.75" customHeight="1" x14ac:dyDescent="0.2">
      <c r="B209" s="148"/>
      <c r="C209" s="288"/>
      <c r="E209" s="228"/>
      <c r="F209" s="227"/>
      <c r="G209" s="227"/>
      <c r="K209" s="227"/>
      <c r="Q209" s="145"/>
      <c r="S209" s="88"/>
    </row>
    <row r="210" spans="2:22" ht="9.75" customHeight="1" x14ac:dyDescent="0.2">
      <c r="B210" s="148"/>
      <c r="C210" s="288"/>
      <c r="Q210" s="145"/>
      <c r="S210" s="88"/>
    </row>
    <row r="211" spans="2:22" ht="9.75" customHeight="1" x14ac:dyDescent="0.2">
      <c r="B211" s="148"/>
      <c r="C211" s="288"/>
      <c r="Q211" s="146"/>
      <c r="S211" s="61"/>
    </row>
    <row r="212" spans="2:22" ht="9.75" customHeight="1" x14ac:dyDescent="0.2">
      <c r="B212" s="148"/>
      <c r="C212" s="288"/>
      <c r="K212" s="227"/>
      <c r="Q212" s="146"/>
      <c r="S212" s="84"/>
    </row>
    <row r="213" spans="2:22" ht="9.75" customHeight="1" x14ac:dyDescent="0.2">
      <c r="B213" s="148"/>
      <c r="C213" s="288"/>
      <c r="K213" s="227"/>
      <c r="Q213" s="145"/>
    </row>
    <row r="214" spans="2:22" ht="9.75" customHeight="1" x14ac:dyDescent="0.2">
      <c r="B214" s="148"/>
      <c r="C214" s="288"/>
      <c r="Q214" s="145"/>
      <c r="S214" s="85"/>
    </row>
    <row r="215" spans="2:22" ht="10.5" customHeight="1" x14ac:dyDescent="0.2">
      <c r="B215" s="148"/>
      <c r="C215" s="288"/>
      <c r="Q215" s="137"/>
      <c r="S215" s="85"/>
      <c r="V215" s="83"/>
    </row>
    <row r="216" spans="2:22" ht="15" customHeight="1" thickBot="1" x14ac:dyDescent="0.35">
      <c r="B216" s="148"/>
      <c r="C216" s="288"/>
      <c r="D216" s="227"/>
      <c r="E216" s="198" t="s">
        <v>121</v>
      </c>
      <c r="F216" s="199"/>
      <c r="G216" s="199"/>
      <c r="H216" s="199"/>
      <c r="I216" s="199"/>
      <c r="J216" s="199"/>
      <c r="K216" s="199"/>
      <c r="Q216" s="145"/>
      <c r="S216" s="85"/>
      <c r="V216" s="83"/>
    </row>
    <row r="217" spans="2:22" ht="10.5" customHeight="1" x14ac:dyDescent="0.2">
      <c r="B217" s="148"/>
      <c r="C217" s="288"/>
      <c r="D217" s="227"/>
      <c r="J217" s="227"/>
      <c r="Q217" s="145"/>
      <c r="S217" s="85"/>
    </row>
    <row r="218" spans="2:22" ht="9.75" customHeight="1" x14ac:dyDescent="0.2">
      <c r="B218" s="148"/>
      <c r="C218" s="288"/>
      <c r="D218" s="227"/>
      <c r="J218" s="227"/>
      <c r="Q218" s="145"/>
      <c r="S218" s="85"/>
    </row>
    <row r="219" spans="2:22" ht="9.75" customHeight="1" x14ac:dyDescent="0.2">
      <c r="B219" s="148"/>
      <c r="C219" s="288"/>
      <c r="D219" s="227"/>
      <c r="G219" s="68"/>
      <c r="H219" s="113"/>
      <c r="Q219" s="145"/>
      <c r="S219" s="85"/>
    </row>
    <row r="220" spans="2:22" ht="9.75" customHeight="1" x14ac:dyDescent="0.2">
      <c r="B220" s="148"/>
      <c r="C220" s="288"/>
      <c r="D220" s="227"/>
      <c r="F220" s="55" t="s">
        <v>116</v>
      </c>
      <c r="G220" s="68"/>
      <c r="H220" s="113"/>
      <c r="I220" s="56"/>
      <c r="Q220" s="145"/>
      <c r="S220" s="85"/>
    </row>
    <row r="221" spans="2:22" ht="9.75" customHeight="1" x14ac:dyDescent="0.2">
      <c r="B221" s="148"/>
      <c r="C221" s="288"/>
      <c r="D221" s="227"/>
      <c r="F221" s="111"/>
      <c r="G221" s="68"/>
      <c r="H221" s="56"/>
      <c r="I221" s="56"/>
      <c r="Q221" s="145"/>
      <c r="S221" s="84"/>
    </row>
    <row r="222" spans="2:22" ht="10.5" customHeight="1" x14ac:dyDescent="0.2">
      <c r="B222" s="148"/>
      <c r="C222" s="288"/>
      <c r="Q222" s="145"/>
      <c r="S222" s="89"/>
    </row>
    <row r="223" spans="2:22" ht="9.75" customHeight="1" x14ac:dyDescent="0.2">
      <c r="B223" s="148"/>
      <c r="C223" s="288"/>
      <c r="D223" s="227"/>
      <c r="G223" s="68"/>
      <c r="I223" s="114"/>
      <c r="Q223" s="145"/>
      <c r="S223" s="84"/>
    </row>
    <row r="224" spans="2:22" ht="9.75" customHeight="1" x14ac:dyDescent="0.2">
      <c r="B224" s="148"/>
      <c r="C224" s="288"/>
      <c r="D224" s="227"/>
      <c r="F224" s="111" t="s">
        <v>117</v>
      </c>
      <c r="G224" s="112"/>
      <c r="Q224" s="145"/>
      <c r="S224" s="88"/>
      <c r="V224" s="61"/>
    </row>
    <row r="225" spans="2:22" ht="9.75" customHeight="1" x14ac:dyDescent="0.2">
      <c r="B225" s="148"/>
      <c r="C225" s="288"/>
      <c r="D225" s="227"/>
      <c r="G225" s="112"/>
      <c r="Q225" s="145"/>
      <c r="S225" s="88"/>
      <c r="V225" s="90"/>
    </row>
    <row r="226" spans="2:22" ht="9.75" customHeight="1" x14ac:dyDescent="0.2">
      <c r="B226" s="148"/>
      <c r="C226" s="288"/>
      <c r="Q226" s="145"/>
    </row>
    <row r="227" spans="2:22" ht="9.75" customHeight="1" x14ac:dyDescent="0.2">
      <c r="B227" s="148"/>
      <c r="C227" s="288"/>
      <c r="F227" s="112"/>
      <c r="G227" s="113"/>
      <c r="Q227" s="145"/>
    </row>
    <row r="228" spans="2:22" ht="9.75" customHeight="1" x14ac:dyDescent="0.15">
      <c r="B228" s="148"/>
      <c r="C228" s="288"/>
      <c r="F228" s="111" t="s">
        <v>123</v>
      </c>
      <c r="Q228" s="137"/>
      <c r="S228" s="83"/>
    </row>
    <row r="229" spans="2:22" ht="9.75" customHeight="1" x14ac:dyDescent="0.15">
      <c r="B229" s="148"/>
      <c r="C229" s="288"/>
      <c r="Q229" s="137"/>
    </row>
    <row r="230" spans="2:22" ht="9.75" customHeight="1" x14ac:dyDescent="0.15">
      <c r="B230" s="148"/>
      <c r="C230" s="288"/>
      <c r="Q230" s="137"/>
    </row>
    <row r="231" spans="2:22" ht="9.75" customHeight="1" x14ac:dyDescent="0.15">
      <c r="B231" s="148"/>
      <c r="C231" s="288"/>
      <c r="Q231" s="137"/>
    </row>
    <row r="232" spans="2:22" ht="9.75" customHeight="1" x14ac:dyDescent="0.15">
      <c r="B232" s="148"/>
      <c r="C232" s="288"/>
      <c r="F232" s="111" t="s">
        <v>118</v>
      </c>
      <c r="K232" s="230" t="s">
        <v>185</v>
      </c>
      <c r="Q232" s="137"/>
    </row>
    <row r="233" spans="2:22" ht="9.75" customHeight="1" x14ac:dyDescent="0.15">
      <c r="B233" s="148"/>
      <c r="C233" s="288"/>
      <c r="Q233" s="137"/>
    </row>
    <row r="234" spans="2:22" ht="9.75" customHeight="1" x14ac:dyDescent="0.15">
      <c r="B234" s="148"/>
      <c r="C234" s="288"/>
      <c r="F234" s="111"/>
      <c r="Q234" s="137"/>
    </row>
    <row r="235" spans="2:22" ht="9.75" customHeight="1" x14ac:dyDescent="0.2">
      <c r="B235" s="148"/>
      <c r="C235" s="288"/>
      <c r="K235" s="232" t="s">
        <v>122</v>
      </c>
      <c r="L235" s="233"/>
      <c r="M235" s="233"/>
      <c r="N235" s="233"/>
      <c r="O235" s="233"/>
      <c r="Q235" s="137"/>
    </row>
    <row r="236" spans="2:22" ht="9.75" customHeight="1" x14ac:dyDescent="0.15">
      <c r="B236" s="148"/>
      <c r="C236" s="288"/>
      <c r="F236" s="69" t="s">
        <v>119</v>
      </c>
      <c r="Q236" s="137"/>
    </row>
    <row r="237" spans="2:22" ht="9.75" customHeight="1" x14ac:dyDescent="0.15">
      <c r="B237" s="148"/>
      <c r="C237" s="288"/>
      <c r="K237" s="295" t="s">
        <v>150</v>
      </c>
      <c r="L237" s="296"/>
      <c r="M237" s="296"/>
      <c r="N237" s="296"/>
      <c r="O237" s="296"/>
      <c r="Q237" s="137"/>
    </row>
    <row r="238" spans="2:22" ht="9.75" customHeight="1" x14ac:dyDescent="0.15">
      <c r="B238" s="148"/>
      <c r="C238" s="288"/>
      <c r="K238" s="296"/>
      <c r="L238" s="296"/>
      <c r="M238" s="296"/>
      <c r="N238" s="296"/>
      <c r="O238" s="296"/>
      <c r="Q238" s="137"/>
    </row>
    <row r="239" spans="2:22" ht="9.75" customHeight="1" x14ac:dyDescent="0.15">
      <c r="B239" s="148"/>
      <c r="C239" s="288"/>
      <c r="K239" s="296"/>
      <c r="L239" s="296"/>
      <c r="M239" s="296"/>
      <c r="N239" s="296"/>
      <c r="O239" s="296"/>
      <c r="Q239" s="137"/>
    </row>
    <row r="240" spans="2:22" ht="9.75" customHeight="1" x14ac:dyDescent="0.2">
      <c r="B240" s="148"/>
      <c r="F240" s="69" t="s">
        <v>120</v>
      </c>
      <c r="P240" s="125"/>
      <c r="Q240" s="137"/>
    </row>
    <row r="241" spans="2:18" ht="10.5" customHeight="1" x14ac:dyDescent="0.2">
      <c r="B241" s="148"/>
      <c r="K241" s="131" t="s">
        <v>125</v>
      </c>
      <c r="P241" s="125"/>
      <c r="Q241" s="137"/>
      <c r="R241" s="127"/>
    </row>
    <row r="242" spans="2:18" ht="10.5" customHeight="1" x14ac:dyDescent="0.2">
      <c r="B242" s="148"/>
      <c r="K242" s="131" t="s">
        <v>127</v>
      </c>
      <c r="Q242" s="137"/>
      <c r="R242" s="127"/>
    </row>
    <row r="243" spans="2:18" ht="10.5" customHeight="1" x14ac:dyDescent="0.2">
      <c r="B243" s="148"/>
      <c r="K243" s="131" t="s">
        <v>126</v>
      </c>
      <c r="Q243" s="137"/>
      <c r="R243" s="127"/>
    </row>
    <row r="244" spans="2:18" ht="10.5" customHeight="1" x14ac:dyDescent="0.2">
      <c r="B244" s="148"/>
      <c r="K244" s="132" t="s">
        <v>124</v>
      </c>
      <c r="L244" s="129"/>
      <c r="M244" s="129"/>
      <c r="N244" s="129"/>
      <c r="O244" s="129"/>
      <c r="Q244" s="137"/>
      <c r="R244" s="127"/>
    </row>
    <row r="245" spans="2:18" ht="10.5" customHeight="1" x14ac:dyDescent="0.2">
      <c r="B245" s="148"/>
      <c r="K245" s="130"/>
      <c r="L245" s="129"/>
      <c r="M245" s="129"/>
      <c r="N245" s="129"/>
      <c r="O245" s="129"/>
      <c r="Q245" s="147"/>
      <c r="R245" s="127"/>
    </row>
    <row r="246" spans="2:18" ht="10.5" customHeight="1" x14ac:dyDescent="0.2">
      <c r="B246" s="148"/>
      <c r="Q246" s="147"/>
      <c r="R246" s="127"/>
    </row>
    <row r="247" spans="2:18" ht="9.75" customHeight="1" x14ac:dyDescent="0.2">
      <c r="B247" s="150"/>
      <c r="C247" s="135"/>
      <c r="D247" s="135"/>
      <c r="E247" s="136"/>
      <c r="F247" s="135"/>
      <c r="G247" s="135"/>
      <c r="H247" s="135"/>
      <c r="I247" s="135"/>
      <c r="J247" s="135"/>
      <c r="K247" s="135"/>
      <c r="L247" s="135"/>
      <c r="M247" s="135"/>
      <c r="N247" s="135"/>
      <c r="O247" s="135"/>
      <c r="P247" s="135"/>
      <c r="Q247" s="151"/>
      <c r="R247" s="127"/>
    </row>
  </sheetData>
  <sheetProtection sheet="1" objects="1" scenarios="1"/>
  <mergeCells count="46">
    <mergeCell ref="H146:I147"/>
    <mergeCell ref="N51:O51"/>
    <mergeCell ref="E98:O100"/>
    <mergeCell ref="N52:O52"/>
    <mergeCell ref="N72:O72"/>
    <mergeCell ref="E127:O129"/>
    <mergeCell ref="N115:O115"/>
    <mergeCell ref="N112:O112"/>
    <mergeCell ref="N114:O114"/>
    <mergeCell ref="N103:O103"/>
    <mergeCell ref="N101:O101"/>
    <mergeCell ref="N104:O104"/>
    <mergeCell ref="E109:O111"/>
    <mergeCell ref="E58:O60"/>
    <mergeCell ref="E78:O79"/>
    <mergeCell ref="C4:C33"/>
    <mergeCell ref="E47:O50"/>
    <mergeCell ref="H6:O8"/>
    <mergeCell ref="H9:O11"/>
    <mergeCell ref="H12:O14"/>
    <mergeCell ref="E28:O33"/>
    <mergeCell ref="E34:O38"/>
    <mergeCell ref="C46:C93"/>
    <mergeCell ref="N71:O71"/>
    <mergeCell ref="E39:O42"/>
    <mergeCell ref="N61:O61"/>
    <mergeCell ref="N80:O80"/>
    <mergeCell ref="E67:O70"/>
    <mergeCell ref="E86:O88"/>
    <mergeCell ref="N89:O89"/>
    <mergeCell ref="C196:C239"/>
    <mergeCell ref="C144:C184"/>
    <mergeCell ref="C97:C132"/>
    <mergeCell ref="E120:O121"/>
    <mergeCell ref="N122:O122"/>
    <mergeCell ref="N131:O131"/>
    <mergeCell ref="N132:O132"/>
    <mergeCell ref="N138:O138"/>
    <mergeCell ref="K237:O239"/>
    <mergeCell ref="N134:O134"/>
    <mergeCell ref="N135:O135"/>
    <mergeCell ref="N168:O171"/>
    <mergeCell ref="E146:G147"/>
    <mergeCell ref="E148:G149"/>
    <mergeCell ref="H148:I149"/>
    <mergeCell ref="K164:O164"/>
  </mergeCells>
  <phoneticPr fontId="0" type="noConversion"/>
  <hyperlinks>
    <hyperlink ref="K235:O235" r:id="rId1" display="NucleusResearch.com"/>
  </hyperlinks>
  <printOptions horizontalCentered="1"/>
  <pageMargins left="0.25" right="0.25" top="0.5" bottom="0.5" header="0.3" footer="0.3"/>
  <pageSetup scale="99" orientation="landscape" horizontalDpi="4294967293" verticalDpi="4294967293" r:id="rId2"/>
  <headerFooter alignWithMargins="0">
    <oddFooter>&amp;C&amp;6&amp;K01+029Page &amp;P of &amp;N
Copyright 2014 Nucleus Research  |  NucleusResearch.com</oddFooter>
  </headerFooter>
  <rowBreaks count="4" manualBreakCount="4">
    <brk id="43" min="2" max="15" man="1"/>
    <brk id="94" min="2" max="15" man="1"/>
    <brk id="141" min="2" max="15" man="1"/>
    <brk id="193" min="2" max="15" man="1"/>
  </rowBreaks>
  <colBreaks count="1" manualBreakCount="1">
    <brk id="16" max="1048575" man="1"/>
  </colBreaks>
  <drawing r:id="rId3"/>
  <legacyDrawing r:id="rId4"/>
  <mc:AlternateContent xmlns:mc="http://schemas.openxmlformats.org/markup-compatibility/2006">
    <mc:Choice Requires="x14">
      <controls>
        <mc:AlternateContent xmlns:mc="http://schemas.openxmlformats.org/markup-compatibility/2006">
          <mc:Choice Requires="x14">
            <control shapeId="17530" r:id="rId5" name="Check Box 122">
              <controlPr defaultSize="0" autoFill="0" autoLine="0" autoPict="0">
                <anchor moveWithCells="1">
                  <from>
                    <xdr:col>5</xdr:col>
                    <xdr:colOff>561975</xdr:colOff>
                    <xdr:row>100</xdr:row>
                    <xdr:rowOff>95250</xdr:rowOff>
                  </from>
                  <to>
                    <xdr:col>10</xdr:col>
                    <xdr:colOff>685800</xdr:colOff>
                    <xdr:row>102</xdr:row>
                    <xdr:rowOff>47625</xdr:rowOff>
                  </to>
                </anchor>
              </controlPr>
            </control>
          </mc:Choice>
        </mc:AlternateContent>
        <mc:AlternateContent xmlns:mc="http://schemas.openxmlformats.org/markup-compatibility/2006">
          <mc:Choice Requires="x14">
            <control shapeId="17531" r:id="rId6" name="Spinner 123">
              <controlPr defaultSize="0" print="0" autoPict="0">
                <anchor moveWithCells="1" sizeWithCells="1">
                  <from>
                    <xdr:col>15</xdr:col>
                    <xdr:colOff>28575</xdr:colOff>
                    <xdr:row>51</xdr:row>
                    <xdr:rowOff>66675</xdr:rowOff>
                  </from>
                  <to>
                    <xdr:col>15</xdr:col>
                    <xdr:colOff>161925</xdr:colOff>
                    <xdr:row>53</xdr:row>
                    <xdr:rowOff>85725</xdr:rowOff>
                  </to>
                </anchor>
              </controlPr>
            </control>
          </mc:Choice>
        </mc:AlternateContent>
        <mc:AlternateContent xmlns:mc="http://schemas.openxmlformats.org/markup-compatibility/2006">
          <mc:Choice Requires="x14">
            <control shapeId="17536" r:id="rId7" name="Check Box 128">
              <controlPr defaultSize="0" autoFill="0" autoLine="0" autoPict="0">
                <anchor moveWithCells="1">
                  <from>
                    <xdr:col>5</xdr:col>
                    <xdr:colOff>561975</xdr:colOff>
                    <xdr:row>111</xdr:row>
                    <xdr:rowOff>95250</xdr:rowOff>
                  </from>
                  <to>
                    <xdr:col>10</xdr:col>
                    <xdr:colOff>685800</xdr:colOff>
                    <xdr:row>113</xdr:row>
                    <xdr:rowOff>47625</xdr:rowOff>
                  </to>
                </anchor>
              </controlPr>
            </control>
          </mc:Choice>
        </mc:AlternateContent>
        <mc:AlternateContent xmlns:mc="http://schemas.openxmlformats.org/markup-compatibility/2006">
          <mc:Choice Requires="x14">
            <control shapeId="17537" r:id="rId8" name="Spinner 129">
              <controlPr defaultSize="0" print="0" autoPict="0">
                <anchor moveWithCells="1" sizeWithCells="1">
                  <from>
                    <xdr:col>15</xdr:col>
                    <xdr:colOff>28575</xdr:colOff>
                    <xdr:row>60</xdr:row>
                    <xdr:rowOff>66675</xdr:rowOff>
                  </from>
                  <to>
                    <xdr:col>15</xdr:col>
                    <xdr:colOff>161925</xdr:colOff>
                    <xdr:row>62</xdr:row>
                    <xdr:rowOff>85725</xdr:rowOff>
                  </to>
                </anchor>
              </controlPr>
            </control>
          </mc:Choice>
        </mc:AlternateContent>
        <mc:AlternateContent xmlns:mc="http://schemas.openxmlformats.org/markup-compatibility/2006">
          <mc:Choice Requires="x14">
            <control shapeId="17538" r:id="rId9" name="Spinner 130">
              <controlPr defaultSize="0" print="0" autoPict="0">
                <anchor moveWithCells="1" sizeWithCells="1">
                  <from>
                    <xdr:col>15</xdr:col>
                    <xdr:colOff>28575</xdr:colOff>
                    <xdr:row>79</xdr:row>
                    <xdr:rowOff>66675</xdr:rowOff>
                  </from>
                  <to>
                    <xdr:col>15</xdr:col>
                    <xdr:colOff>161925</xdr:colOff>
                    <xdr:row>81</xdr:row>
                    <xdr:rowOff>85725</xdr:rowOff>
                  </to>
                </anchor>
              </controlPr>
            </control>
          </mc:Choice>
        </mc:AlternateContent>
        <mc:AlternateContent xmlns:mc="http://schemas.openxmlformats.org/markup-compatibility/2006">
          <mc:Choice Requires="x14">
            <control shapeId="17539" r:id="rId10" name="Spinner 131">
              <controlPr defaultSize="0" print="0" autoPict="0">
                <anchor moveWithCells="1" sizeWithCells="1">
                  <from>
                    <xdr:col>15</xdr:col>
                    <xdr:colOff>28575</xdr:colOff>
                    <xdr:row>71</xdr:row>
                    <xdr:rowOff>66675</xdr:rowOff>
                  </from>
                  <to>
                    <xdr:col>15</xdr:col>
                    <xdr:colOff>161925</xdr:colOff>
                    <xdr:row>73</xdr:row>
                    <xdr:rowOff>85725</xdr:rowOff>
                  </to>
                </anchor>
              </controlPr>
            </control>
          </mc:Choice>
        </mc:AlternateContent>
        <mc:AlternateContent xmlns:mc="http://schemas.openxmlformats.org/markup-compatibility/2006">
          <mc:Choice Requires="x14">
            <control shapeId="17542" r:id="rId11" name="Spinner 134">
              <controlPr defaultSize="0" print="0" autoPict="0">
                <anchor moveWithCells="1" sizeWithCells="1">
                  <from>
                    <xdr:col>15</xdr:col>
                    <xdr:colOff>28575</xdr:colOff>
                    <xdr:row>88</xdr:row>
                    <xdr:rowOff>66675</xdr:rowOff>
                  </from>
                  <to>
                    <xdr:col>15</xdr:col>
                    <xdr:colOff>161925</xdr:colOff>
                    <xdr:row>90</xdr:row>
                    <xdr:rowOff>85725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B1:O128"/>
  <sheetViews>
    <sheetView showGridLines="0" zoomScaleNormal="100" workbookViewId="0">
      <selection activeCell="N113" sqref="N113"/>
    </sheetView>
  </sheetViews>
  <sheetFormatPr defaultRowHeight="9.75" customHeight="1" x14ac:dyDescent="0.15"/>
  <cols>
    <col min="1" max="1" width="2.140625" style="14" customWidth="1"/>
    <col min="2" max="2" width="3.42578125" style="18" customWidth="1"/>
    <col min="3" max="3" width="32.28515625" style="14" customWidth="1"/>
    <col min="4" max="8" width="14.140625" style="14" customWidth="1"/>
    <col min="9" max="13" width="9.140625" style="14"/>
    <col min="14" max="14" width="11.7109375" style="14" customWidth="1"/>
    <col min="15" max="16384" width="9.140625" style="14"/>
  </cols>
  <sheetData>
    <row r="1" spans="2:15" s="1" customFormat="1" ht="10.5" customHeight="1" x14ac:dyDescent="0.2">
      <c r="B1" s="11"/>
      <c r="C1" s="11"/>
      <c r="D1" s="7"/>
      <c r="E1" s="7"/>
      <c r="F1" s="6"/>
      <c r="G1" s="6"/>
      <c r="H1" s="15"/>
      <c r="L1" s="2"/>
      <c r="M1" s="2"/>
      <c r="N1" s="2"/>
      <c r="O1" s="2"/>
    </row>
    <row r="2" spans="2:15" s="1" customFormat="1" ht="10.5" customHeight="1" x14ac:dyDescent="0.2">
      <c r="B2" s="16" t="s">
        <v>29</v>
      </c>
      <c r="C2" s="11"/>
      <c r="D2" s="7"/>
      <c r="E2" s="11"/>
      <c r="F2" s="15"/>
      <c r="G2" s="15"/>
      <c r="H2" s="15"/>
      <c r="L2" s="2"/>
      <c r="M2" s="2"/>
      <c r="N2" s="2"/>
      <c r="O2" s="2"/>
    </row>
    <row r="3" spans="2:15" s="1" customFormat="1" ht="10.5" customHeight="1" x14ac:dyDescent="0.2">
      <c r="B3" s="11"/>
      <c r="C3" s="11" t="s">
        <v>57</v>
      </c>
      <c r="D3" s="317">
        <v>0.45</v>
      </c>
      <c r="E3" s="317"/>
      <c r="F3" s="50"/>
      <c r="G3" s="15"/>
      <c r="H3" s="15"/>
      <c r="L3" s="2"/>
      <c r="M3" s="2"/>
      <c r="N3" s="2"/>
      <c r="O3" s="2"/>
    </row>
    <row r="4" spans="2:15" s="1" customFormat="1" ht="10.5" customHeight="1" x14ac:dyDescent="0.2">
      <c r="B4" s="11"/>
      <c r="C4" s="11" t="s">
        <v>65</v>
      </c>
      <c r="D4" s="316">
        <v>7.0000000000000007E-2</v>
      </c>
      <c r="E4" s="316"/>
      <c r="F4" s="50"/>
      <c r="G4" s="15"/>
      <c r="M4" s="2"/>
      <c r="N4" s="2"/>
      <c r="O4" s="2"/>
    </row>
    <row r="5" spans="2:15" s="1" customFormat="1" ht="10.5" customHeight="1" x14ac:dyDescent="0.2">
      <c r="B5" s="17"/>
      <c r="C5" s="11" t="s">
        <v>84</v>
      </c>
      <c r="D5" s="318">
        <v>5</v>
      </c>
      <c r="E5" s="318"/>
      <c r="M5" s="2"/>
      <c r="N5" s="2"/>
      <c r="O5" s="2"/>
    </row>
    <row r="6" spans="2:15" s="1" customFormat="1" ht="10.5" customHeight="1" x14ac:dyDescent="0.2">
      <c r="B6" s="17"/>
      <c r="C6" s="17"/>
      <c r="D6" s="17"/>
      <c r="E6" s="17"/>
      <c r="M6" s="2"/>
      <c r="N6" s="2"/>
      <c r="O6" s="2"/>
    </row>
    <row r="7" spans="2:15" s="1" customFormat="1" ht="10.5" customHeight="1" x14ac:dyDescent="0.2">
      <c r="B7" s="17"/>
      <c r="C7" s="17"/>
      <c r="D7" s="17"/>
      <c r="E7" s="17"/>
      <c r="M7" s="2"/>
      <c r="N7" s="2"/>
      <c r="O7" s="2"/>
    </row>
    <row r="8" spans="2:15" s="1" customFormat="1" ht="10.5" customHeight="1" x14ac:dyDescent="0.2">
      <c r="M8" s="2"/>
      <c r="N8" s="2"/>
      <c r="O8" s="2"/>
    </row>
    <row r="9" spans="2:15" s="1" customFormat="1" ht="12.75" customHeight="1" thickBot="1" x14ac:dyDescent="0.25">
      <c r="B9" s="210" t="s">
        <v>48</v>
      </c>
      <c r="C9" s="211"/>
      <c r="D9" s="211"/>
      <c r="E9" s="211"/>
      <c r="F9" s="211"/>
      <c r="G9" s="211"/>
      <c r="H9" s="211"/>
      <c r="M9" s="2"/>
      <c r="N9" s="2"/>
      <c r="O9" s="2"/>
    </row>
    <row r="10" spans="2:15" s="1" customFormat="1" ht="10.5" customHeight="1" x14ac:dyDescent="0.2">
      <c r="H10" s="3"/>
      <c r="M10" s="2"/>
      <c r="N10" s="2"/>
      <c r="O10" s="2"/>
    </row>
    <row r="11" spans="2:15" ht="10.5" customHeight="1" x14ac:dyDescent="0.2">
      <c r="B11" s="19"/>
      <c r="C11" s="13"/>
      <c r="L11" s="10"/>
    </row>
    <row r="12" spans="2:15" ht="10.5" customHeight="1" x14ac:dyDescent="0.2">
      <c r="B12" s="43" t="s">
        <v>31</v>
      </c>
      <c r="C12" s="39"/>
      <c r="D12" s="41" t="s">
        <v>30</v>
      </c>
      <c r="E12" s="41" t="s">
        <v>0</v>
      </c>
      <c r="F12" s="41" t="s">
        <v>1</v>
      </c>
      <c r="G12" s="42" t="s">
        <v>2</v>
      </c>
      <c r="H12" s="41" t="s">
        <v>9</v>
      </c>
      <c r="K12" s="20"/>
      <c r="L12" s="10"/>
    </row>
    <row r="13" spans="2:15" ht="10.5" customHeight="1" x14ac:dyDescent="0.2">
      <c r="B13" s="5" t="s">
        <v>141</v>
      </c>
      <c r="C13" s="5"/>
      <c r="D13" s="278">
        <f>IF('Financial Business Case'!H102,0,('Financial Business Case'!N101))</f>
        <v>0</v>
      </c>
      <c r="E13" s="238">
        <v>0</v>
      </c>
      <c r="F13" s="238">
        <v>0</v>
      </c>
      <c r="G13" s="238">
        <v>0</v>
      </c>
      <c r="H13" s="23">
        <f t="shared" ref="H13:H18" si="0">SUM(D13:G13)</f>
        <v>0</v>
      </c>
      <c r="K13" s="20"/>
      <c r="L13" s="10"/>
    </row>
    <row r="14" spans="2:15" ht="10.5" customHeight="1" x14ac:dyDescent="0.2">
      <c r="B14" s="30" t="s">
        <v>143</v>
      </c>
      <c r="C14" s="5"/>
      <c r="D14" s="280">
        <f>'Financial Business Case'!N103</f>
        <v>0</v>
      </c>
      <c r="E14" s="269">
        <f>D14</f>
        <v>0</v>
      </c>
      <c r="F14" s="269">
        <f>E14</f>
        <v>0</v>
      </c>
      <c r="G14" s="29">
        <v>0</v>
      </c>
      <c r="H14" s="23">
        <f t="shared" si="0"/>
        <v>0</v>
      </c>
      <c r="L14" s="10"/>
    </row>
    <row r="15" spans="2:15" ht="10.5" customHeight="1" x14ac:dyDescent="0.2">
      <c r="B15" s="30" t="s">
        <v>13</v>
      </c>
      <c r="C15" s="5"/>
      <c r="D15" s="29">
        <v>0</v>
      </c>
      <c r="E15" s="29">
        <v>0</v>
      </c>
      <c r="F15" s="29">
        <v>0</v>
      </c>
      <c r="G15" s="29">
        <v>0</v>
      </c>
      <c r="H15" s="23">
        <f t="shared" si="0"/>
        <v>0</v>
      </c>
      <c r="L15" s="10"/>
    </row>
    <row r="16" spans="2:15" ht="10.5" customHeight="1" x14ac:dyDescent="0.15">
      <c r="B16" s="30" t="s">
        <v>13</v>
      </c>
      <c r="C16" s="30"/>
      <c r="D16" s="29">
        <v>0</v>
      </c>
      <c r="E16" s="29">
        <v>0</v>
      </c>
      <c r="F16" s="29">
        <v>0</v>
      </c>
      <c r="G16" s="29">
        <v>0</v>
      </c>
      <c r="H16" s="23">
        <f t="shared" si="0"/>
        <v>0</v>
      </c>
    </row>
    <row r="17" spans="2:15" ht="10.5" customHeight="1" x14ac:dyDescent="0.15">
      <c r="B17" s="212" t="s">
        <v>58</v>
      </c>
      <c r="C17" s="213"/>
      <c r="D17" s="214"/>
      <c r="E17" s="281">
        <f>'Financial Business Case'!N104</f>
        <v>0</v>
      </c>
      <c r="F17" s="281">
        <f>E17</f>
        <v>0</v>
      </c>
      <c r="G17" s="281">
        <f>F17</f>
        <v>0</v>
      </c>
      <c r="H17" s="215">
        <f>SUM(D17:G17)</f>
        <v>0</v>
      </c>
      <c r="L17" s="13"/>
    </row>
    <row r="18" spans="2:15" ht="10.5" customHeight="1" x14ac:dyDescent="0.15">
      <c r="B18" s="7" t="s">
        <v>46</v>
      </c>
      <c r="C18" s="7"/>
      <c r="D18" s="12">
        <f>SUM(D13:D17)</f>
        <v>0</v>
      </c>
      <c r="E18" s="12">
        <f>SUM(E13:E17)</f>
        <v>0</v>
      </c>
      <c r="F18" s="12">
        <f>SUM(F13:F17)</f>
        <v>0</v>
      </c>
      <c r="G18" s="12">
        <f>SUM(G13:G17)</f>
        <v>0</v>
      </c>
      <c r="H18" s="12">
        <f t="shared" si="0"/>
        <v>0</v>
      </c>
    </row>
    <row r="19" spans="2:15" ht="10.5" customHeight="1" x14ac:dyDescent="0.15">
      <c r="B19" s="19"/>
      <c r="C19" s="13"/>
      <c r="H19" s="12"/>
    </row>
    <row r="20" spans="2:15" ht="10.5" customHeight="1" x14ac:dyDescent="0.15">
      <c r="B20" s="43" t="s">
        <v>72</v>
      </c>
      <c r="C20" s="39"/>
      <c r="D20" s="41" t="s">
        <v>30</v>
      </c>
      <c r="E20" s="41" t="s">
        <v>0</v>
      </c>
      <c r="F20" s="41" t="s">
        <v>1</v>
      </c>
      <c r="G20" s="42" t="s">
        <v>2</v>
      </c>
      <c r="H20" s="41" t="s">
        <v>70</v>
      </c>
      <c r="I20" s="13"/>
    </row>
    <row r="21" spans="2:15" ht="10.5" customHeight="1" x14ac:dyDescent="0.15">
      <c r="B21" s="32" t="s">
        <v>92</v>
      </c>
      <c r="C21" s="32"/>
      <c r="D21" s="26">
        <f>IF('Financial Business Case'!H102,('Financial Business Case'!N101),0)</f>
        <v>0</v>
      </c>
      <c r="E21" s="25">
        <f>D21/D5</f>
        <v>0</v>
      </c>
      <c r="F21" s="25">
        <f>E21</f>
        <v>0</v>
      </c>
      <c r="G21" s="25">
        <f>F21</f>
        <v>0</v>
      </c>
      <c r="H21" s="25">
        <f>D21-E21-F21-G21</f>
        <v>0</v>
      </c>
      <c r="I21" s="7"/>
      <c r="J21" s="11"/>
      <c r="K21" s="11"/>
      <c r="M21" s="11"/>
    </row>
    <row r="22" spans="2:15" ht="10.5" customHeight="1" x14ac:dyDescent="0.15">
      <c r="B22" s="32" t="s">
        <v>66</v>
      </c>
      <c r="C22" s="32"/>
      <c r="D22" s="9">
        <v>0</v>
      </c>
      <c r="E22" s="25">
        <f>D22/D5</f>
        <v>0</v>
      </c>
      <c r="F22" s="25">
        <f>E22</f>
        <v>0</v>
      </c>
      <c r="G22" s="25">
        <f>F22</f>
        <v>0</v>
      </c>
      <c r="H22" s="25">
        <f>D22-E22-F22-G22</f>
        <v>0</v>
      </c>
      <c r="I22" s="7"/>
      <c r="J22" s="11"/>
      <c r="K22" s="11"/>
      <c r="M22" s="11"/>
    </row>
    <row r="23" spans="2:15" ht="10.5" customHeight="1" x14ac:dyDescent="0.15">
      <c r="B23" s="32" t="s">
        <v>67</v>
      </c>
      <c r="C23" s="32"/>
      <c r="D23" s="26"/>
      <c r="E23" s="51">
        <v>0</v>
      </c>
      <c r="F23" s="25">
        <f>E23/D5</f>
        <v>0</v>
      </c>
      <c r="G23" s="25">
        <f>F23</f>
        <v>0</v>
      </c>
      <c r="H23" s="25">
        <f>E23-F23-G23</f>
        <v>0</v>
      </c>
      <c r="I23" s="7"/>
      <c r="J23" s="11"/>
      <c r="K23" s="11"/>
      <c r="M23" s="11"/>
    </row>
    <row r="24" spans="2:15" ht="10.5" customHeight="1" x14ac:dyDescent="0.15">
      <c r="B24" s="32" t="s">
        <v>68</v>
      </c>
      <c r="C24" s="32"/>
      <c r="D24" s="26"/>
      <c r="E24" s="26"/>
      <c r="F24" s="9">
        <v>0</v>
      </c>
      <c r="G24" s="25">
        <f>F24/D5</f>
        <v>0</v>
      </c>
      <c r="H24" s="25">
        <f>F24-G24</f>
        <v>0</v>
      </c>
      <c r="I24" s="13"/>
      <c r="L24" s="24"/>
    </row>
    <row r="25" spans="2:15" ht="10.5" customHeight="1" x14ac:dyDescent="0.15">
      <c r="B25" s="212" t="s">
        <v>69</v>
      </c>
      <c r="C25" s="213"/>
      <c r="D25" s="216"/>
      <c r="E25" s="216"/>
      <c r="F25" s="216"/>
      <c r="G25" s="214">
        <v>0</v>
      </c>
      <c r="H25" s="216">
        <f>G25</f>
        <v>0</v>
      </c>
      <c r="I25" s="7"/>
      <c r="J25" s="11"/>
      <c r="K25" s="11"/>
      <c r="L25" s="24"/>
      <c r="M25" s="11"/>
    </row>
    <row r="26" spans="2:15" ht="10.5" customHeight="1" x14ac:dyDescent="0.15">
      <c r="B26" s="7" t="s">
        <v>45</v>
      </c>
      <c r="C26" s="7"/>
      <c r="D26" s="12">
        <v>0</v>
      </c>
      <c r="E26" s="12">
        <f>E21+E22</f>
        <v>0</v>
      </c>
      <c r="F26" s="12">
        <f>F21+F22+F23</f>
        <v>0</v>
      </c>
      <c r="G26" s="12">
        <f>G21+G22+G23+G24</f>
        <v>0</v>
      </c>
      <c r="H26" s="12">
        <f>SUM(H21:H25)</f>
        <v>0</v>
      </c>
      <c r="I26" s="13"/>
      <c r="M26" s="11"/>
    </row>
    <row r="27" spans="2:15" ht="10.5" customHeight="1" x14ac:dyDescent="0.15">
      <c r="B27" s="19"/>
      <c r="C27" s="13"/>
      <c r="D27" s="13"/>
      <c r="E27" s="13"/>
      <c r="F27" s="13"/>
      <c r="G27" s="13"/>
      <c r="I27" s="7"/>
      <c r="J27" s="11"/>
      <c r="K27" s="11"/>
      <c r="L27" s="11"/>
      <c r="M27" s="21"/>
      <c r="N27" s="21"/>
      <c r="O27" s="21"/>
    </row>
    <row r="28" spans="2:15" ht="10.5" customHeight="1" x14ac:dyDescent="0.15">
      <c r="B28" s="14"/>
      <c r="I28" s="7"/>
      <c r="J28" s="11"/>
      <c r="K28" s="11"/>
      <c r="L28" s="11"/>
      <c r="M28" s="21"/>
      <c r="N28" s="21"/>
      <c r="O28" s="21"/>
    </row>
    <row r="29" spans="2:15" ht="10.5" customHeight="1" x14ac:dyDescent="0.15">
      <c r="B29" s="54"/>
      <c r="I29" s="7"/>
      <c r="J29" s="11"/>
      <c r="K29" s="11"/>
      <c r="L29" s="11"/>
      <c r="M29" s="21"/>
      <c r="N29" s="21"/>
      <c r="O29" s="21"/>
    </row>
    <row r="30" spans="2:15" ht="10.5" customHeight="1" x14ac:dyDescent="0.2">
      <c r="B30" s="19"/>
      <c r="C30" s="13"/>
      <c r="D30" s="27"/>
      <c r="E30" s="27"/>
      <c r="F30" s="27"/>
      <c r="G30" s="27"/>
      <c r="H30" s="12"/>
      <c r="I30" s="7"/>
      <c r="J30" s="11"/>
      <c r="K30" s="11"/>
      <c r="M30" s="21"/>
      <c r="N30" s="21"/>
      <c r="O30" s="21"/>
    </row>
    <row r="31" spans="2:15" ht="10.5" customHeight="1" x14ac:dyDescent="0.15">
      <c r="B31" s="43" t="s">
        <v>32</v>
      </c>
      <c r="C31" s="39"/>
      <c r="D31" s="41" t="s">
        <v>30</v>
      </c>
      <c r="E31" s="41" t="s">
        <v>0</v>
      </c>
      <c r="F31" s="41" t="s">
        <v>1</v>
      </c>
      <c r="G31" s="42" t="s">
        <v>2</v>
      </c>
      <c r="H31" s="41" t="s">
        <v>9</v>
      </c>
      <c r="I31" s="13"/>
      <c r="L31" s="24"/>
    </row>
    <row r="32" spans="2:15" ht="10.5" customHeight="1" x14ac:dyDescent="0.15">
      <c r="B32" s="4" t="s">
        <v>51</v>
      </c>
      <c r="C32" s="4"/>
      <c r="D32" s="36">
        <f>IF('Financial Business Case'!H113,0,('Financial Business Case'!N112))</f>
        <v>0</v>
      </c>
      <c r="E32" s="33">
        <v>0</v>
      </c>
      <c r="F32" s="33">
        <v>0</v>
      </c>
      <c r="G32" s="33">
        <v>0</v>
      </c>
      <c r="H32" s="12">
        <f t="shared" ref="H32:H36" si="1">SUM(D32:G32)</f>
        <v>0</v>
      </c>
      <c r="I32" s="13"/>
      <c r="L32" s="21"/>
    </row>
    <row r="33" spans="2:13" ht="10.5" customHeight="1" x14ac:dyDescent="0.15">
      <c r="B33" s="32" t="s">
        <v>13</v>
      </c>
      <c r="C33" s="32"/>
      <c r="D33" s="33">
        <v>0</v>
      </c>
      <c r="E33" s="33">
        <v>0</v>
      </c>
      <c r="F33" s="33">
        <f t="shared" ref="F33:G35" si="2">E33</f>
        <v>0</v>
      </c>
      <c r="G33" s="33">
        <f t="shared" si="2"/>
        <v>0</v>
      </c>
      <c r="H33" s="12">
        <f t="shared" si="1"/>
        <v>0</v>
      </c>
      <c r="I33" s="13"/>
    </row>
    <row r="34" spans="2:13" ht="10.5" customHeight="1" x14ac:dyDescent="0.15">
      <c r="B34" s="279" t="s">
        <v>142</v>
      </c>
      <c r="C34" s="32"/>
      <c r="D34" s="33"/>
      <c r="E34" s="278">
        <f>'Financial Business Case'!N115</f>
        <v>0</v>
      </c>
      <c r="F34" s="278">
        <f t="shared" si="2"/>
        <v>0</v>
      </c>
      <c r="G34" s="278">
        <f t="shared" si="2"/>
        <v>0</v>
      </c>
      <c r="H34" s="12">
        <f t="shared" si="1"/>
        <v>0</v>
      </c>
      <c r="I34" s="13"/>
    </row>
    <row r="35" spans="2:13" ht="10.5" customHeight="1" x14ac:dyDescent="0.15">
      <c r="B35" s="212" t="s">
        <v>58</v>
      </c>
      <c r="C35" s="213"/>
      <c r="D35" s="214">
        <v>0</v>
      </c>
      <c r="E35" s="218">
        <f>'Financial Business Case'!N114</f>
        <v>0</v>
      </c>
      <c r="F35" s="218">
        <f t="shared" si="2"/>
        <v>0</v>
      </c>
      <c r="G35" s="218">
        <f t="shared" si="2"/>
        <v>0</v>
      </c>
      <c r="H35" s="215">
        <f t="shared" si="1"/>
        <v>0</v>
      </c>
      <c r="I35" s="13"/>
    </row>
    <row r="36" spans="2:13" ht="10.5" customHeight="1" x14ac:dyDescent="0.15">
      <c r="B36" s="7" t="s">
        <v>44</v>
      </c>
      <c r="C36" s="7"/>
      <c r="D36" s="12">
        <f>SUM(D32:D35)</f>
        <v>0</v>
      </c>
      <c r="E36" s="12">
        <f>SUM(E32:E35)</f>
        <v>0</v>
      </c>
      <c r="F36" s="12">
        <f>SUM(F32:F35)</f>
        <v>0</v>
      </c>
      <c r="G36" s="12">
        <f>SUM(G32:G35)</f>
        <v>0</v>
      </c>
      <c r="H36" s="12">
        <f t="shared" si="1"/>
        <v>0</v>
      </c>
      <c r="I36" s="13"/>
    </row>
    <row r="37" spans="2:13" ht="10.5" customHeight="1" x14ac:dyDescent="0.15">
      <c r="B37" s="8"/>
      <c r="C37" s="7"/>
      <c r="D37" s="12"/>
      <c r="E37" s="12"/>
      <c r="F37" s="12"/>
      <c r="G37" s="12"/>
      <c r="H37" s="12"/>
      <c r="I37" s="13"/>
    </row>
    <row r="38" spans="2:13" ht="10.5" customHeight="1" x14ac:dyDescent="0.15">
      <c r="B38" s="43" t="s">
        <v>71</v>
      </c>
      <c r="C38" s="39"/>
      <c r="D38" s="41" t="s">
        <v>30</v>
      </c>
      <c r="E38" s="41" t="s">
        <v>0</v>
      </c>
      <c r="F38" s="41" t="s">
        <v>1</v>
      </c>
      <c r="G38" s="42" t="s">
        <v>2</v>
      </c>
      <c r="H38" s="41" t="s">
        <v>70</v>
      </c>
      <c r="I38" s="13"/>
    </row>
    <row r="39" spans="2:13" ht="10.5" customHeight="1" x14ac:dyDescent="0.15">
      <c r="B39" s="4" t="s">
        <v>51</v>
      </c>
      <c r="C39" s="31"/>
      <c r="D39" s="26">
        <f>IF('Financial Business Case'!H113,('Financial Business Case'!N112),0)</f>
        <v>0</v>
      </c>
      <c r="E39" s="25">
        <f>D39/D5</f>
        <v>0</v>
      </c>
      <c r="F39" s="25">
        <f>E39</f>
        <v>0</v>
      </c>
      <c r="G39" s="25">
        <f>F39</f>
        <v>0</v>
      </c>
      <c r="H39" s="25">
        <f>D39-E39-F39-G39</f>
        <v>0</v>
      </c>
      <c r="I39" s="7"/>
      <c r="J39" s="11"/>
      <c r="K39" s="11"/>
      <c r="L39" s="11"/>
      <c r="M39" s="11"/>
    </row>
    <row r="40" spans="2:13" ht="10.5" customHeight="1" x14ac:dyDescent="0.15">
      <c r="B40" s="32" t="s">
        <v>66</v>
      </c>
      <c r="C40" s="31"/>
      <c r="D40" s="9">
        <v>0</v>
      </c>
      <c r="E40" s="25">
        <f>D40/D5</f>
        <v>0</v>
      </c>
      <c r="F40" s="25">
        <f>E40</f>
        <v>0</v>
      </c>
      <c r="G40" s="25">
        <f>F40</f>
        <v>0</v>
      </c>
      <c r="H40" s="25">
        <f>D40-E40-F40-G40</f>
        <v>0</v>
      </c>
      <c r="I40" s="7"/>
      <c r="J40" s="11"/>
      <c r="K40" s="11"/>
      <c r="L40" s="11"/>
      <c r="M40" s="11"/>
    </row>
    <row r="41" spans="2:13" ht="10.5" customHeight="1" x14ac:dyDescent="0.15">
      <c r="B41" s="32" t="s">
        <v>67</v>
      </c>
      <c r="C41" s="31"/>
      <c r="D41" s="26"/>
      <c r="E41" s="51">
        <v>0</v>
      </c>
      <c r="F41" s="25">
        <f>E41/D5</f>
        <v>0</v>
      </c>
      <c r="G41" s="25">
        <f>F41</f>
        <v>0</v>
      </c>
      <c r="H41" s="25">
        <f>E41-F41-G41</f>
        <v>0</v>
      </c>
      <c r="I41" s="13"/>
    </row>
    <row r="42" spans="2:13" ht="10.5" customHeight="1" x14ac:dyDescent="0.15">
      <c r="B42" s="32" t="s">
        <v>68</v>
      </c>
      <c r="C42" s="31"/>
      <c r="D42" s="26"/>
      <c r="E42" s="26"/>
      <c r="F42" s="9">
        <v>0</v>
      </c>
      <c r="G42" s="25">
        <f>F42/D5</f>
        <v>0</v>
      </c>
      <c r="H42" s="25">
        <f>F42-G42</f>
        <v>0</v>
      </c>
      <c r="I42" s="7"/>
      <c r="J42" s="11"/>
      <c r="K42" s="11"/>
      <c r="L42" s="11"/>
      <c r="M42" s="11"/>
    </row>
    <row r="43" spans="2:13" ht="10.5" customHeight="1" x14ac:dyDescent="0.15">
      <c r="B43" s="212" t="s">
        <v>69</v>
      </c>
      <c r="C43" s="213"/>
      <c r="D43" s="216"/>
      <c r="E43" s="216"/>
      <c r="F43" s="216"/>
      <c r="G43" s="214">
        <v>0</v>
      </c>
      <c r="H43" s="217">
        <f>G43</f>
        <v>0</v>
      </c>
      <c r="I43" s="7"/>
      <c r="J43" s="11"/>
      <c r="K43" s="11"/>
      <c r="L43" s="11"/>
    </row>
    <row r="44" spans="2:13" ht="10.5" customHeight="1" x14ac:dyDescent="0.15">
      <c r="B44" s="7" t="s">
        <v>43</v>
      </c>
      <c r="C44" s="7"/>
      <c r="D44" s="12">
        <v>0</v>
      </c>
      <c r="E44" s="12">
        <f>E39+E40</f>
        <v>0</v>
      </c>
      <c r="F44" s="12">
        <f>F39+F40+F41</f>
        <v>0</v>
      </c>
      <c r="G44" s="12">
        <f>G39+G40+G41+G42</f>
        <v>0</v>
      </c>
      <c r="H44" s="12">
        <f>SUM(H39:H43)</f>
        <v>0</v>
      </c>
      <c r="I44" s="13"/>
    </row>
    <row r="45" spans="2:13" ht="10.5" customHeight="1" x14ac:dyDescent="0.15">
      <c r="B45" s="7"/>
      <c r="C45" s="7"/>
      <c r="D45" s="12"/>
      <c r="E45" s="12"/>
      <c r="F45" s="12"/>
      <c r="G45" s="12"/>
      <c r="H45" s="12"/>
      <c r="I45" s="13"/>
    </row>
    <row r="46" spans="2:13" ht="10.5" customHeight="1" x14ac:dyDescent="0.2">
      <c r="B46" s="19"/>
      <c r="C46" s="13"/>
      <c r="D46" s="12"/>
      <c r="E46" s="27"/>
      <c r="F46" s="27"/>
      <c r="G46" s="27"/>
      <c r="H46" s="27"/>
      <c r="I46" s="13"/>
    </row>
    <row r="47" spans="2:13" ht="10.5" customHeight="1" x14ac:dyDescent="0.2">
      <c r="B47" s="19"/>
      <c r="C47" s="13"/>
      <c r="D47" s="12"/>
      <c r="E47" s="27"/>
      <c r="F47" s="27"/>
      <c r="G47" s="27"/>
      <c r="H47" s="27"/>
      <c r="I47" s="13"/>
    </row>
    <row r="48" spans="2:13" ht="10.5" customHeight="1" x14ac:dyDescent="0.2">
      <c r="B48" s="19"/>
      <c r="C48" s="13"/>
      <c r="D48" s="12"/>
      <c r="E48" s="27"/>
      <c r="F48" s="27"/>
      <c r="G48" s="27"/>
      <c r="H48" s="27"/>
      <c r="I48" s="13"/>
    </row>
    <row r="49" spans="2:13" ht="10.5" customHeight="1" x14ac:dyDescent="0.15">
      <c r="B49" s="43" t="s">
        <v>75</v>
      </c>
      <c r="C49" s="39"/>
      <c r="D49" s="41" t="s">
        <v>30</v>
      </c>
      <c r="E49" s="41" t="s">
        <v>0</v>
      </c>
      <c r="F49" s="41" t="s">
        <v>1</v>
      </c>
      <c r="G49" s="42" t="s">
        <v>2</v>
      </c>
      <c r="H49" s="41" t="s">
        <v>9</v>
      </c>
      <c r="I49" s="13"/>
    </row>
    <row r="50" spans="2:13" ht="10.5" customHeight="1" x14ac:dyDescent="0.15">
      <c r="B50" s="32" t="s">
        <v>73</v>
      </c>
      <c r="C50" s="32"/>
      <c r="D50" s="36">
        <f>'Financial Business Case'!N122</f>
        <v>0</v>
      </c>
      <c r="E50" s="33">
        <v>0</v>
      </c>
      <c r="F50" s="33">
        <v>0</v>
      </c>
      <c r="G50" s="33">
        <v>0</v>
      </c>
      <c r="H50" s="12">
        <f t="shared" ref="H50:H55" si="3">SUM(D50:G50)</f>
        <v>0</v>
      </c>
      <c r="I50" s="13"/>
    </row>
    <row r="51" spans="2:13" ht="10.5" customHeight="1" x14ac:dyDescent="0.15">
      <c r="B51" s="5" t="s">
        <v>74</v>
      </c>
      <c r="C51" s="5"/>
      <c r="D51" s="33">
        <v>0</v>
      </c>
      <c r="E51" s="33">
        <v>0</v>
      </c>
      <c r="F51" s="33">
        <v>0</v>
      </c>
      <c r="G51" s="33">
        <v>0</v>
      </c>
      <c r="H51" s="12">
        <f t="shared" si="3"/>
        <v>0</v>
      </c>
      <c r="I51" s="13"/>
      <c r="L51" s="24"/>
    </row>
    <row r="52" spans="2:13" ht="10.5" customHeight="1" x14ac:dyDescent="0.15">
      <c r="B52" s="5" t="s">
        <v>52</v>
      </c>
      <c r="C52" s="5"/>
      <c r="D52" s="33">
        <v>0</v>
      </c>
      <c r="E52" s="33">
        <v>0</v>
      </c>
      <c r="F52" s="33">
        <v>0</v>
      </c>
      <c r="G52" s="33">
        <v>0</v>
      </c>
      <c r="H52" s="12">
        <f t="shared" si="3"/>
        <v>0</v>
      </c>
      <c r="I52" s="13"/>
      <c r="L52" s="24"/>
    </row>
    <row r="53" spans="2:13" ht="10.5" customHeight="1" x14ac:dyDescent="0.15">
      <c r="B53" s="5" t="s">
        <v>53</v>
      </c>
      <c r="C53" s="5"/>
      <c r="D53" s="33">
        <v>0</v>
      </c>
      <c r="E53" s="33">
        <v>0</v>
      </c>
      <c r="F53" s="33">
        <v>0</v>
      </c>
      <c r="G53" s="33">
        <v>0</v>
      </c>
      <c r="H53" s="12">
        <f t="shared" si="3"/>
        <v>0</v>
      </c>
      <c r="I53" s="13"/>
      <c r="L53" s="24"/>
    </row>
    <row r="54" spans="2:13" ht="10.5" customHeight="1" x14ac:dyDescent="0.15">
      <c r="B54" s="212" t="s">
        <v>13</v>
      </c>
      <c r="C54" s="213"/>
      <c r="D54" s="214">
        <v>0</v>
      </c>
      <c r="E54" s="214">
        <v>0</v>
      </c>
      <c r="F54" s="214">
        <v>0</v>
      </c>
      <c r="G54" s="214">
        <v>0</v>
      </c>
      <c r="H54" s="215">
        <f t="shared" si="3"/>
        <v>0</v>
      </c>
      <c r="I54" s="13"/>
    </row>
    <row r="55" spans="2:13" ht="10.5" customHeight="1" x14ac:dyDescent="0.15">
      <c r="B55" s="7" t="s">
        <v>42</v>
      </c>
      <c r="C55" s="7"/>
      <c r="D55" s="12">
        <f>SUM(D50:D54)</f>
        <v>0</v>
      </c>
      <c r="E55" s="12">
        <f>SUM(E50:E54)</f>
        <v>0</v>
      </c>
      <c r="F55" s="12">
        <f>SUM(F50:F54)</f>
        <v>0</v>
      </c>
      <c r="G55" s="12">
        <f>SUM(G50:G54)</f>
        <v>0</v>
      </c>
      <c r="H55" s="12">
        <f t="shared" si="3"/>
        <v>0</v>
      </c>
      <c r="I55" s="13"/>
    </row>
    <row r="56" spans="2:13" ht="10.5" customHeight="1" x14ac:dyDescent="0.15">
      <c r="B56" s="7"/>
      <c r="C56" s="7"/>
      <c r="D56" s="12"/>
      <c r="E56" s="12"/>
      <c r="F56" s="12"/>
      <c r="G56" s="12"/>
      <c r="H56" s="12"/>
      <c r="I56" s="13"/>
    </row>
    <row r="57" spans="2:13" ht="10.5" customHeight="1" x14ac:dyDescent="0.15">
      <c r="B57" s="43" t="s">
        <v>76</v>
      </c>
      <c r="C57" s="39"/>
      <c r="D57" s="41" t="s">
        <v>30</v>
      </c>
      <c r="E57" s="41" t="s">
        <v>0</v>
      </c>
      <c r="F57" s="41" t="s">
        <v>1</v>
      </c>
      <c r="G57" s="42" t="s">
        <v>2</v>
      </c>
      <c r="H57" s="41" t="s">
        <v>70</v>
      </c>
      <c r="I57" s="13"/>
    </row>
    <row r="58" spans="2:13" ht="10.5" customHeight="1" x14ac:dyDescent="0.15">
      <c r="B58" s="32" t="s">
        <v>85</v>
      </c>
      <c r="C58" s="31"/>
      <c r="D58" s="9">
        <v>0</v>
      </c>
      <c r="E58" s="25">
        <f>D58/D5</f>
        <v>0</v>
      </c>
      <c r="F58" s="25">
        <f>E58</f>
        <v>0</v>
      </c>
      <c r="G58" s="25">
        <f>F58</f>
        <v>0</v>
      </c>
      <c r="H58" s="25">
        <f>D58-E58-F58-G58</f>
        <v>0</v>
      </c>
      <c r="I58" s="7"/>
      <c r="J58" s="11"/>
      <c r="K58" s="11"/>
      <c r="L58" s="11"/>
      <c r="M58" s="11"/>
    </row>
    <row r="59" spans="2:13" ht="10.5" customHeight="1" x14ac:dyDescent="0.15">
      <c r="B59" s="32" t="s">
        <v>86</v>
      </c>
      <c r="C59" s="31"/>
      <c r="D59" s="26"/>
      <c r="E59" s="51">
        <v>0</v>
      </c>
      <c r="F59" s="25">
        <f>E59/D5</f>
        <v>0</v>
      </c>
      <c r="G59" s="25">
        <f>F59</f>
        <v>0</v>
      </c>
      <c r="H59" s="25">
        <f>E59-F59-G59</f>
        <v>0</v>
      </c>
      <c r="I59" s="13"/>
    </row>
    <row r="60" spans="2:13" ht="10.5" customHeight="1" x14ac:dyDescent="0.15">
      <c r="B60" s="32" t="s">
        <v>87</v>
      </c>
      <c r="C60" s="31"/>
      <c r="D60" s="26"/>
      <c r="E60" s="26"/>
      <c r="F60" s="9">
        <v>0</v>
      </c>
      <c r="G60" s="25">
        <f>F60/D5</f>
        <v>0</v>
      </c>
      <c r="H60" s="25">
        <f>F60-G60</f>
        <v>0</v>
      </c>
      <c r="I60" s="7"/>
      <c r="J60" s="11"/>
      <c r="K60" s="11"/>
      <c r="L60" s="11"/>
      <c r="M60" s="11"/>
    </row>
    <row r="61" spans="2:13" ht="10.5" customHeight="1" x14ac:dyDescent="0.15">
      <c r="B61" s="212" t="s">
        <v>88</v>
      </c>
      <c r="C61" s="213"/>
      <c r="D61" s="216"/>
      <c r="E61" s="216"/>
      <c r="F61" s="216"/>
      <c r="G61" s="214">
        <v>0</v>
      </c>
      <c r="H61" s="217">
        <f>G61</f>
        <v>0</v>
      </c>
      <c r="I61" s="7"/>
      <c r="J61" s="11"/>
      <c r="K61" s="11"/>
      <c r="L61" s="11"/>
    </row>
    <row r="62" spans="2:13" ht="10.5" customHeight="1" x14ac:dyDescent="0.15">
      <c r="B62" s="7" t="s">
        <v>77</v>
      </c>
      <c r="C62" s="7"/>
      <c r="D62" s="12">
        <v>0</v>
      </c>
      <c r="E62" s="12">
        <f>+E58</f>
        <v>0</v>
      </c>
      <c r="F62" s="12">
        <f>+F58+F59</f>
        <v>0</v>
      </c>
      <c r="G62" s="12">
        <f>+G58+G59+G60</f>
        <v>0</v>
      </c>
      <c r="H62" s="12">
        <f>SUM(H58:H61)</f>
        <v>0</v>
      </c>
      <c r="I62" s="13"/>
    </row>
    <row r="63" spans="2:13" ht="10.5" customHeight="1" x14ac:dyDescent="0.15">
      <c r="B63" s="7"/>
      <c r="C63" s="7"/>
      <c r="D63" s="12"/>
      <c r="E63" s="12"/>
      <c r="F63" s="12"/>
      <c r="G63" s="12"/>
      <c r="H63" s="12"/>
      <c r="I63" s="13"/>
    </row>
    <row r="64" spans="2:13" ht="10.5" customHeight="1" x14ac:dyDescent="0.15">
      <c r="B64" s="8"/>
      <c r="C64" s="7"/>
      <c r="D64" s="12"/>
      <c r="E64" s="12"/>
      <c r="F64" s="12"/>
      <c r="G64" s="12"/>
      <c r="H64" s="12"/>
      <c r="I64" s="13"/>
    </row>
    <row r="65" spans="2:13" ht="10.5" customHeight="1" x14ac:dyDescent="0.15">
      <c r="B65" s="8"/>
      <c r="C65" s="7"/>
      <c r="D65" s="12"/>
      <c r="E65" s="12"/>
      <c r="F65" s="12"/>
      <c r="G65" s="12"/>
      <c r="H65" s="12"/>
      <c r="I65" s="13"/>
    </row>
    <row r="66" spans="2:13" ht="10.5" customHeight="1" x14ac:dyDescent="0.15">
      <c r="B66" s="19"/>
      <c r="C66" s="13"/>
      <c r="D66" s="13"/>
      <c r="E66" s="13"/>
      <c r="F66" s="13"/>
      <c r="G66" s="13"/>
      <c r="H66" s="12"/>
      <c r="I66" s="13"/>
    </row>
    <row r="67" spans="2:13" ht="10.5" customHeight="1" x14ac:dyDescent="0.15">
      <c r="B67" s="43" t="s">
        <v>33</v>
      </c>
      <c r="C67" s="39"/>
      <c r="D67" s="41" t="s">
        <v>30</v>
      </c>
      <c r="E67" s="41" t="s">
        <v>0</v>
      </c>
      <c r="F67" s="41" t="s">
        <v>1</v>
      </c>
      <c r="G67" s="42" t="s">
        <v>2</v>
      </c>
      <c r="H67" s="41" t="s">
        <v>9</v>
      </c>
      <c r="I67" s="13"/>
    </row>
    <row r="68" spans="2:13" ht="10.5" customHeight="1" x14ac:dyDescent="0.15">
      <c r="B68" s="34" t="s">
        <v>3</v>
      </c>
      <c r="C68" s="34"/>
      <c r="D68" s="33"/>
      <c r="E68" s="33"/>
      <c r="F68" s="33"/>
      <c r="G68" s="33"/>
      <c r="H68" s="12"/>
      <c r="I68" s="7"/>
      <c r="J68" s="11"/>
      <c r="L68" s="11"/>
    </row>
    <row r="69" spans="2:13" ht="10.5" customHeight="1" x14ac:dyDescent="0.15">
      <c r="B69" s="5" t="s">
        <v>78</v>
      </c>
      <c r="C69" s="5"/>
      <c r="D69" s="36">
        <f>'Financial Business Case'!N134 * 'Financial Business Case'!N135/2080</f>
        <v>0</v>
      </c>
      <c r="E69" s="33">
        <v>0</v>
      </c>
      <c r="F69" s="33">
        <v>0</v>
      </c>
      <c r="G69" s="33">
        <v>0</v>
      </c>
      <c r="H69" s="12">
        <f>SUM(D69:G69)</f>
        <v>0</v>
      </c>
      <c r="I69" s="7"/>
      <c r="J69" s="11"/>
      <c r="L69" s="11"/>
    </row>
    <row r="70" spans="2:13" ht="10.5" customHeight="1" x14ac:dyDescent="0.15">
      <c r="B70" s="5" t="s">
        <v>90</v>
      </c>
      <c r="C70" s="5"/>
      <c r="D70" s="36">
        <f>'Financial Business Case'!N131 * 'Financial Business Case'!N132/2080</f>
        <v>0</v>
      </c>
      <c r="E70" s="33">
        <v>0</v>
      </c>
      <c r="F70" s="33">
        <v>0</v>
      </c>
      <c r="G70" s="33">
        <v>0</v>
      </c>
      <c r="H70" s="12">
        <f>SUM(D70:G70)</f>
        <v>0</v>
      </c>
      <c r="I70" s="7"/>
      <c r="J70" s="11"/>
      <c r="L70" s="11"/>
    </row>
    <row r="71" spans="2:13" ht="10.5" customHeight="1" x14ac:dyDescent="0.15">
      <c r="B71" s="5" t="s">
        <v>91</v>
      </c>
      <c r="C71" s="5"/>
      <c r="D71" s="33">
        <v>0</v>
      </c>
      <c r="E71" s="33">
        <v>0</v>
      </c>
      <c r="F71" s="33">
        <v>0</v>
      </c>
      <c r="G71" s="33">
        <v>0</v>
      </c>
      <c r="H71" s="12">
        <f>SUM(D71:G71)</f>
        <v>0</v>
      </c>
      <c r="I71" s="7"/>
      <c r="J71" s="11"/>
      <c r="L71" s="11"/>
    </row>
    <row r="72" spans="2:13" ht="10.5" customHeight="1" x14ac:dyDescent="0.15">
      <c r="B72" s="34" t="s">
        <v>54</v>
      </c>
      <c r="C72" s="34"/>
      <c r="D72" s="33"/>
      <c r="E72" s="33"/>
      <c r="F72" s="33"/>
      <c r="G72" s="33"/>
      <c r="H72" s="12"/>
      <c r="I72" s="7"/>
      <c r="J72" s="11"/>
      <c r="L72" s="11"/>
    </row>
    <row r="73" spans="2:13" ht="10.5" customHeight="1" x14ac:dyDescent="0.15">
      <c r="B73" s="5" t="s">
        <v>78</v>
      </c>
      <c r="C73" s="5"/>
      <c r="D73" s="33">
        <v>0</v>
      </c>
      <c r="E73" s="33">
        <f t="shared" ref="E73:G75" si="4">D73</f>
        <v>0</v>
      </c>
      <c r="F73" s="33">
        <f t="shared" si="4"/>
        <v>0</v>
      </c>
      <c r="G73" s="33">
        <f t="shared" si="4"/>
        <v>0</v>
      </c>
      <c r="H73" s="12">
        <f>SUM(D73:G73)</f>
        <v>0</v>
      </c>
      <c r="I73" s="7"/>
      <c r="J73" s="11"/>
      <c r="L73" s="11"/>
    </row>
    <row r="74" spans="2:13" ht="10.5" customHeight="1" x14ac:dyDescent="0.15">
      <c r="B74" s="5" t="s">
        <v>79</v>
      </c>
      <c r="C74" s="5"/>
      <c r="D74" s="30">
        <v>0</v>
      </c>
      <c r="E74" s="36">
        <f>'Financial Business Case'!N132*'Financial Business Case'!N138</f>
        <v>0</v>
      </c>
      <c r="F74" s="36">
        <f>E74</f>
        <v>0</v>
      </c>
      <c r="G74" s="36">
        <f t="shared" si="4"/>
        <v>0</v>
      </c>
      <c r="H74" s="12">
        <f>SUM(E74:G74)</f>
        <v>0</v>
      </c>
      <c r="I74" s="7"/>
      <c r="J74" s="11"/>
      <c r="L74" s="11"/>
    </row>
    <row r="75" spans="2:13" ht="10.5" customHeight="1" x14ac:dyDescent="0.15">
      <c r="B75" s="5" t="s">
        <v>90</v>
      </c>
      <c r="C75" s="5"/>
      <c r="D75" s="33">
        <v>0</v>
      </c>
      <c r="E75" s="33">
        <f t="shared" si="4"/>
        <v>0</v>
      </c>
      <c r="F75" s="33">
        <f t="shared" si="4"/>
        <v>0</v>
      </c>
      <c r="G75" s="33">
        <f t="shared" si="4"/>
        <v>0</v>
      </c>
      <c r="H75" s="12">
        <f>SUM(D75:G75)</f>
        <v>0</v>
      </c>
      <c r="I75" s="7"/>
      <c r="J75" s="11"/>
      <c r="L75" s="11"/>
    </row>
    <row r="76" spans="2:13" ht="10.5" customHeight="1" x14ac:dyDescent="0.15">
      <c r="B76" s="212" t="s">
        <v>13</v>
      </c>
      <c r="C76" s="213"/>
      <c r="D76" s="214">
        <v>0</v>
      </c>
      <c r="E76" s="214">
        <v>0</v>
      </c>
      <c r="F76" s="214">
        <v>0</v>
      </c>
      <c r="G76" s="214">
        <v>0</v>
      </c>
      <c r="H76" s="215">
        <f>SUM(D76:G76)</f>
        <v>0</v>
      </c>
      <c r="I76" s="7"/>
      <c r="J76" s="11"/>
      <c r="L76" s="11"/>
    </row>
    <row r="77" spans="2:13" ht="10.5" customHeight="1" x14ac:dyDescent="0.15">
      <c r="B77" s="7" t="s">
        <v>40</v>
      </c>
      <c r="C77" s="7"/>
      <c r="D77" s="12">
        <f>SUM(D68:D76)</f>
        <v>0</v>
      </c>
      <c r="E77" s="12">
        <f>SUM(E68:E76)</f>
        <v>0</v>
      </c>
      <c r="F77" s="12">
        <f>SUM(F68:F76)</f>
        <v>0</v>
      </c>
      <c r="G77" s="12">
        <f>SUM(G68:G76)</f>
        <v>0</v>
      </c>
      <c r="H77" s="12">
        <f>SUM(D77:G77)</f>
        <v>0</v>
      </c>
      <c r="I77" s="13"/>
    </row>
    <row r="78" spans="2:13" ht="10.5" customHeight="1" x14ac:dyDescent="0.15">
      <c r="B78" s="19"/>
      <c r="C78" s="13"/>
      <c r="D78" s="13"/>
      <c r="E78" s="13"/>
      <c r="F78" s="13"/>
      <c r="G78" s="13"/>
      <c r="H78" s="12"/>
      <c r="I78" s="7"/>
      <c r="J78" s="11"/>
      <c r="L78" s="11"/>
    </row>
    <row r="79" spans="2:13" ht="10.5" customHeight="1" x14ac:dyDescent="0.15">
      <c r="B79" s="43" t="s">
        <v>81</v>
      </c>
      <c r="C79" s="39"/>
      <c r="D79" s="41" t="s">
        <v>30</v>
      </c>
      <c r="E79" s="41" t="s">
        <v>0</v>
      </c>
      <c r="F79" s="41" t="s">
        <v>1</v>
      </c>
      <c r="G79" s="42" t="s">
        <v>2</v>
      </c>
      <c r="H79" s="41" t="s">
        <v>70</v>
      </c>
      <c r="I79" s="13"/>
    </row>
    <row r="80" spans="2:13" ht="10.5" customHeight="1" x14ac:dyDescent="0.15">
      <c r="B80" s="32" t="s">
        <v>85</v>
      </c>
      <c r="C80" s="31"/>
      <c r="D80" s="9">
        <v>0</v>
      </c>
      <c r="E80" s="25">
        <f>D80/D5</f>
        <v>0</v>
      </c>
      <c r="F80" s="25">
        <f>E80</f>
        <v>0</v>
      </c>
      <c r="G80" s="25">
        <f>F80</f>
        <v>0</v>
      </c>
      <c r="H80" s="25">
        <f>D80-E80-F80-G80</f>
        <v>0</v>
      </c>
      <c r="I80" s="7"/>
      <c r="J80" s="11"/>
      <c r="K80" s="11"/>
      <c r="L80" s="11"/>
      <c r="M80" s="11"/>
    </row>
    <row r="81" spans="2:13" ht="10.5" customHeight="1" x14ac:dyDescent="0.15">
      <c r="B81" s="32" t="s">
        <v>86</v>
      </c>
      <c r="C81" s="31"/>
      <c r="D81" s="26"/>
      <c r="E81" s="51">
        <v>0</v>
      </c>
      <c r="F81" s="25">
        <f>E81/D5</f>
        <v>0</v>
      </c>
      <c r="G81" s="25">
        <f>F81</f>
        <v>0</v>
      </c>
      <c r="H81" s="25">
        <f>E81-F81-G81</f>
        <v>0</v>
      </c>
      <c r="I81" s="13"/>
    </row>
    <row r="82" spans="2:13" ht="10.5" customHeight="1" x14ac:dyDescent="0.15">
      <c r="B82" s="32" t="s">
        <v>87</v>
      </c>
      <c r="C82" s="31"/>
      <c r="D82" s="26"/>
      <c r="E82" s="26"/>
      <c r="F82" s="9">
        <v>0</v>
      </c>
      <c r="G82" s="25">
        <f>F82/D5</f>
        <v>0</v>
      </c>
      <c r="H82" s="25">
        <f>F82-G82</f>
        <v>0</v>
      </c>
      <c r="I82" s="7"/>
      <c r="J82" s="11"/>
      <c r="K82" s="11"/>
      <c r="L82" s="11"/>
      <c r="M82" s="11"/>
    </row>
    <row r="83" spans="2:13" ht="10.5" customHeight="1" x14ac:dyDescent="0.15">
      <c r="B83" s="212" t="s">
        <v>88</v>
      </c>
      <c r="C83" s="213"/>
      <c r="D83" s="216"/>
      <c r="E83" s="216"/>
      <c r="F83" s="216"/>
      <c r="G83" s="214">
        <v>0</v>
      </c>
      <c r="H83" s="216">
        <f>G83</f>
        <v>0</v>
      </c>
      <c r="I83" s="7"/>
      <c r="J83" s="11"/>
      <c r="K83" s="11"/>
      <c r="L83" s="11"/>
    </row>
    <row r="84" spans="2:13" ht="10.5" customHeight="1" x14ac:dyDescent="0.15">
      <c r="B84" s="7" t="s">
        <v>82</v>
      </c>
      <c r="C84" s="7"/>
      <c r="D84" s="12">
        <v>0</v>
      </c>
      <c r="E84" s="12">
        <f>+E80</f>
        <v>0</v>
      </c>
      <c r="F84" s="12">
        <f>+F80+F81</f>
        <v>0</v>
      </c>
      <c r="G84" s="12">
        <f>+G80+G81+G82</f>
        <v>0</v>
      </c>
      <c r="H84" s="12">
        <f>SUM(H80:H83)</f>
        <v>0</v>
      </c>
      <c r="I84" s="13"/>
    </row>
    <row r="85" spans="2:13" ht="10.5" customHeight="1" x14ac:dyDescent="0.15">
      <c r="B85" s="7"/>
      <c r="C85" s="7"/>
      <c r="D85" s="12"/>
      <c r="E85" s="12"/>
      <c r="F85" s="12"/>
      <c r="G85" s="12"/>
      <c r="H85" s="12"/>
      <c r="I85" s="13"/>
    </row>
    <row r="86" spans="2:13" ht="10.5" customHeight="1" x14ac:dyDescent="0.15">
      <c r="B86" s="19"/>
      <c r="C86" s="13"/>
      <c r="D86" s="13"/>
      <c r="E86" s="13"/>
      <c r="F86" s="13"/>
      <c r="G86" s="13"/>
      <c r="H86" s="12"/>
      <c r="I86" s="7"/>
      <c r="J86" s="11"/>
      <c r="L86" s="11"/>
    </row>
    <row r="87" spans="2:13" ht="10.5" customHeight="1" x14ac:dyDescent="0.15">
      <c r="B87" s="19"/>
      <c r="C87" s="13"/>
      <c r="D87" s="13"/>
      <c r="E87" s="13"/>
      <c r="F87" s="13"/>
      <c r="G87" s="13"/>
      <c r="H87" s="12"/>
      <c r="I87" s="7"/>
      <c r="J87" s="11"/>
      <c r="L87" s="11"/>
    </row>
    <row r="88" spans="2:13" ht="10.5" customHeight="1" x14ac:dyDescent="0.15">
      <c r="B88" s="19"/>
      <c r="C88" s="13"/>
      <c r="D88" s="13"/>
      <c r="E88" s="13"/>
      <c r="F88" s="13"/>
      <c r="G88" s="13"/>
      <c r="H88" s="12"/>
      <c r="I88" s="7"/>
      <c r="J88" s="11"/>
      <c r="L88" s="11"/>
    </row>
    <row r="89" spans="2:13" ht="10.5" customHeight="1" x14ac:dyDescent="0.15">
      <c r="B89" s="43" t="s">
        <v>34</v>
      </c>
      <c r="C89" s="39"/>
      <c r="D89" s="41" t="s">
        <v>30</v>
      </c>
      <c r="E89" s="41" t="s">
        <v>0</v>
      </c>
      <c r="F89" s="41" t="s">
        <v>1</v>
      </c>
      <c r="G89" s="42" t="s">
        <v>2</v>
      </c>
      <c r="H89" s="41" t="s">
        <v>9</v>
      </c>
      <c r="I89" s="13"/>
    </row>
    <row r="90" spans="2:13" ht="10.5" customHeight="1" x14ac:dyDescent="0.15">
      <c r="B90" s="32" t="s">
        <v>12</v>
      </c>
      <c r="C90" s="32"/>
      <c r="D90" s="9">
        <v>0</v>
      </c>
      <c r="E90" s="33">
        <v>0</v>
      </c>
      <c r="F90" s="33">
        <v>0</v>
      </c>
      <c r="G90" s="33">
        <v>0</v>
      </c>
      <c r="H90" s="12">
        <f>SUM(D90:G90)</f>
        <v>0</v>
      </c>
      <c r="I90" s="7"/>
      <c r="J90" s="11"/>
      <c r="L90" s="11"/>
    </row>
    <row r="91" spans="2:13" ht="10.5" customHeight="1" x14ac:dyDescent="0.15">
      <c r="B91" s="32" t="s">
        <v>11</v>
      </c>
      <c r="C91" s="32"/>
      <c r="D91" s="33">
        <v>0</v>
      </c>
      <c r="E91" s="33">
        <v>0</v>
      </c>
      <c r="F91" s="33">
        <v>0</v>
      </c>
      <c r="G91" s="33">
        <v>0</v>
      </c>
      <c r="H91" s="12">
        <f>SUM(D91:G91)</f>
        <v>0</v>
      </c>
      <c r="I91" s="13"/>
    </row>
    <row r="92" spans="2:13" ht="10.5" customHeight="1" x14ac:dyDescent="0.15">
      <c r="B92" s="32" t="s">
        <v>55</v>
      </c>
      <c r="C92" s="32"/>
      <c r="D92" s="33">
        <v>0</v>
      </c>
      <c r="E92" s="33">
        <v>0</v>
      </c>
      <c r="F92" s="33">
        <v>0</v>
      </c>
      <c r="G92" s="33">
        <v>0</v>
      </c>
      <c r="H92" s="12">
        <f>SUM(D92:G92)</f>
        <v>0</v>
      </c>
      <c r="I92" s="13"/>
    </row>
    <row r="93" spans="2:13" ht="10.5" customHeight="1" x14ac:dyDescent="0.15">
      <c r="B93" s="212" t="s">
        <v>13</v>
      </c>
      <c r="C93" s="213"/>
      <c r="D93" s="214">
        <v>0</v>
      </c>
      <c r="E93" s="214">
        <v>0</v>
      </c>
      <c r="F93" s="214">
        <v>0</v>
      </c>
      <c r="G93" s="214">
        <v>0</v>
      </c>
      <c r="H93" s="215">
        <f>SUM(D93:G93)</f>
        <v>0</v>
      </c>
      <c r="I93" s="13"/>
    </row>
    <row r="94" spans="2:13" ht="10.5" customHeight="1" x14ac:dyDescent="0.15">
      <c r="B94" s="7" t="s">
        <v>41</v>
      </c>
      <c r="C94" s="7"/>
      <c r="D94" s="12">
        <f>SUM(D90:D93)</f>
        <v>0</v>
      </c>
      <c r="E94" s="12">
        <f>SUM(E90:E93)</f>
        <v>0</v>
      </c>
      <c r="F94" s="12">
        <f>SUM(F90:F93)</f>
        <v>0</v>
      </c>
      <c r="G94" s="12">
        <f>SUM(G90:G93)</f>
        <v>0</v>
      </c>
      <c r="H94" s="12">
        <f>SUM(D94:G94)</f>
        <v>0</v>
      </c>
      <c r="I94" s="7"/>
      <c r="J94" s="11"/>
      <c r="K94" s="11"/>
      <c r="L94" s="11"/>
    </row>
    <row r="95" spans="2:13" ht="10.5" customHeight="1" x14ac:dyDescent="0.15">
      <c r="B95" s="7"/>
      <c r="C95" s="7"/>
      <c r="D95" s="12"/>
      <c r="E95" s="12"/>
      <c r="F95" s="12"/>
      <c r="G95" s="12"/>
      <c r="H95" s="12"/>
      <c r="I95" s="7"/>
      <c r="J95" s="11"/>
      <c r="K95" s="11"/>
      <c r="L95" s="11"/>
    </row>
    <row r="96" spans="2:13" ht="10.5" customHeight="1" x14ac:dyDescent="0.15">
      <c r="B96" s="19"/>
      <c r="C96" s="13"/>
      <c r="D96" s="13"/>
      <c r="E96" s="13"/>
      <c r="F96" s="13"/>
      <c r="G96" s="13"/>
      <c r="H96" s="12"/>
      <c r="I96" s="13"/>
    </row>
    <row r="97" spans="2:15" ht="10.5" customHeight="1" x14ac:dyDescent="0.2">
      <c r="B97" s="54"/>
      <c r="C97" s="13"/>
      <c r="D97" s="12"/>
      <c r="E97" s="27"/>
      <c r="F97" s="27"/>
      <c r="G97" s="27"/>
      <c r="H97" s="27"/>
      <c r="I97" s="13"/>
    </row>
    <row r="98" spans="2:15" ht="10.5" customHeight="1" x14ac:dyDescent="0.15">
      <c r="B98" s="19"/>
      <c r="C98" s="13"/>
      <c r="D98" s="13"/>
      <c r="E98" s="13"/>
      <c r="F98" s="13"/>
      <c r="G98" s="13"/>
      <c r="H98" s="12"/>
      <c r="I98" s="13"/>
    </row>
    <row r="99" spans="2:15" ht="10.5" customHeight="1" x14ac:dyDescent="0.15">
      <c r="B99" s="43" t="s">
        <v>35</v>
      </c>
      <c r="C99" s="39"/>
      <c r="D99" s="41" t="s">
        <v>30</v>
      </c>
      <c r="E99" s="41" t="s">
        <v>0</v>
      </c>
      <c r="F99" s="41" t="s">
        <v>1</v>
      </c>
      <c r="G99" s="42" t="s">
        <v>2</v>
      </c>
      <c r="H99" s="41" t="s">
        <v>9</v>
      </c>
      <c r="I99" s="13"/>
    </row>
    <row r="100" spans="2:15" ht="10.5" customHeight="1" x14ac:dyDescent="0.15">
      <c r="B100" s="32" t="s">
        <v>24</v>
      </c>
      <c r="C100" s="32"/>
      <c r="D100" s="33">
        <v>0</v>
      </c>
      <c r="E100" s="33">
        <v>0</v>
      </c>
      <c r="F100" s="33">
        <v>0</v>
      </c>
      <c r="G100" s="33">
        <v>0</v>
      </c>
      <c r="H100" s="12">
        <f>SUM(D100:G100)</f>
        <v>0</v>
      </c>
      <c r="I100" s="13"/>
    </row>
    <row r="101" spans="2:15" ht="10.5" customHeight="1" x14ac:dyDescent="0.15">
      <c r="B101" s="32" t="s">
        <v>23</v>
      </c>
      <c r="C101" s="32"/>
      <c r="D101" s="33">
        <v>0</v>
      </c>
      <c r="E101" s="33">
        <v>0</v>
      </c>
      <c r="F101" s="33">
        <v>0</v>
      </c>
      <c r="G101" s="33">
        <v>0</v>
      </c>
      <c r="H101" s="12">
        <f>SUM(D101:G101)</f>
        <v>0</v>
      </c>
      <c r="I101" s="13"/>
    </row>
    <row r="102" spans="2:15" ht="10.5" customHeight="1" x14ac:dyDescent="0.15">
      <c r="B102" s="32" t="s">
        <v>14</v>
      </c>
      <c r="C102" s="32"/>
      <c r="D102" s="33">
        <v>0</v>
      </c>
      <c r="E102" s="33">
        <v>0</v>
      </c>
      <c r="F102" s="33">
        <v>0</v>
      </c>
      <c r="G102" s="33">
        <v>0</v>
      </c>
      <c r="H102" s="12">
        <f>SUM(D102:G102)</f>
        <v>0</v>
      </c>
      <c r="I102" s="13"/>
    </row>
    <row r="103" spans="2:15" ht="10.5" customHeight="1" x14ac:dyDescent="0.15">
      <c r="B103" s="212" t="s">
        <v>13</v>
      </c>
      <c r="C103" s="213"/>
      <c r="D103" s="214">
        <v>0</v>
      </c>
      <c r="E103" s="214">
        <v>0</v>
      </c>
      <c r="F103" s="214">
        <v>0</v>
      </c>
      <c r="G103" s="214">
        <v>0</v>
      </c>
      <c r="H103" s="215">
        <f>SUM(D103:G103)</f>
        <v>0</v>
      </c>
      <c r="I103" s="13"/>
    </row>
    <row r="104" spans="2:15" ht="10.5" customHeight="1" x14ac:dyDescent="0.15">
      <c r="B104" s="7" t="s">
        <v>35</v>
      </c>
      <c r="C104" s="7"/>
      <c r="D104" s="12">
        <f>SUM(D100:D103)</f>
        <v>0</v>
      </c>
      <c r="E104" s="12">
        <f>SUM(E100:E103)</f>
        <v>0</v>
      </c>
      <c r="F104" s="12">
        <f>SUM(F100:F103)</f>
        <v>0</v>
      </c>
      <c r="G104" s="12">
        <f>SUM(G100:G103)</f>
        <v>0</v>
      </c>
      <c r="H104" s="12">
        <f>SUM(D104:G104)</f>
        <v>0</v>
      </c>
      <c r="I104" s="13"/>
    </row>
    <row r="105" spans="2:15" ht="10.5" customHeight="1" x14ac:dyDescent="0.15">
      <c r="B105" s="7"/>
      <c r="C105" s="7"/>
      <c r="D105" s="12"/>
      <c r="E105" s="12"/>
      <c r="F105" s="12"/>
      <c r="G105" s="12"/>
      <c r="H105" s="12"/>
      <c r="I105" s="13"/>
    </row>
    <row r="106" spans="2:15" ht="10.5" customHeight="1" x14ac:dyDescent="0.15">
      <c r="B106" s="7"/>
      <c r="C106" s="7"/>
      <c r="D106" s="12"/>
      <c r="E106" s="12"/>
      <c r="F106" s="12"/>
      <c r="G106" s="12"/>
      <c r="H106" s="12"/>
      <c r="I106" s="13"/>
    </row>
    <row r="107" spans="2:15" ht="10.5" customHeight="1" x14ac:dyDescent="0.15">
      <c r="B107" s="19"/>
      <c r="C107" s="13"/>
      <c r="D107" s="13"/>
      <c r="E107" s="13"/>
      <c r="F107" s="13"/>
      <c r="G107" s="13"/>
      <c r="H107" s="13"/>
      <c r="I107" s="13"/>
    </row>
    <row r="108" spans="2:15" ht="10.5" customHeight="1" x14ac:dyDescent="0.15">
      <c r="B108" s="19"/>
      <c r="C108" s="13"/>
      <c r="D108" s="13"/>
      <c r="E108" s="13"/>
      <c r="F108" s="13"/>
      <c r="G108" s="13"/>
      <c r="H108" s="13"/>
      <c r="I108" s="13"/>
    </row>
    <row r="109" spans="2:15" s="1" customFormat="1" ht="12.75" customHeight="1" thickBot="1" x14ac:dyDescent="0.25">
      <c r="B109" s="210" t="s">
        <v>49</v>
      </c>
      <c r="C109" s="211"/>
      <c r="D109" s="211"/>
      <c r="E109" s="211"/>
      <c r="F109" s="211"/>
      <c r="G109" s="211"/>
      <c r="H109" s="211"/>
      <c r="M109" s="2"/>
      <c r="N109" s="2"/>
      <c r="O109" s="2"/>
    </row>
    <row r="110" spans="2:15" s="1" customFormat="1" ht="12.75" customHeight="1" x14ac:dyDescent="0.2">
      <c r="B110" s="81"/>
      <c r="C110" s="53"/>
      <c r="D110" s="53"/>
      <c r="E110" s="53"/>
      <c r="F110" s="53"/>
      <c r="M110" s="2"/>
      <c r="N110" s="2"/>
      <c r="O110" s="2"/>
    </row>
    <row r="111" spans="2:15" ht="10.5" customHeight="1" x14ac:dyDescent="0.15">
      <c r="B111" s="19"/>
      <c r="C111" s="13"/>
      <c r="D111" s="13"/>
      <c r="E111" s="13"/>
      <c r="F111" s="13"/>
      <c r="G111" s="13"/>
      <c r="H111" s="13"/>
      <c r="I111" s="13"/>
    </row>
    <row r="112" spans="2:15" ht="9.75" customHeight="1" x14ac:dyDescent="0.15">
      <c r="B112" s="43" t="s">
        <v>36</v>
      </c>
      <c r="C112" s="39"/>
      <c r="D112" s="41" t="s">
        <v>30</v>
      </c>
      <c r="E112" s="41" t="s">
        <v>0</v>
      </c>
      <c r="F112" s="41" t="s">
        <v>1</v>
      </c>
      <c r="G112" s="42" t="s">
        <v>2</v>
      </c>
      <c r="H112" s="41" t="s">
        <v>9</v>
      </c>
    </row>
    <row r="113" spans="2:8" ht="9.75" customHeight="1" x14ac:dyDescent="0.15">
      <c r="B113" s="30" t="str">
        <f>'Financial Business Case'!E57</f>
        <v>Reduced maintenance contractor costs</v>
      </c>
      <c r="C113" s="30"/>
      <c r="D113" s="35">
        <v>0</v>
      </c>
      <c r="E113" s="35">
        <f>'Financial Business Case'!O64</f>
        <v>0</v>
      </c>
      <c r="F113" s="35">
        <f t="shared" ref="F113:G113" si="5">E113</f>
        <v>0</v>
      </c>
      <c r="G113" s="35">
        <f t="shared" si="5"/>
        <v>0</v>
      </c>
      <c r="H113" s="52">
        <f t="shared" ref="H113:H119" si="6">SUM(D113:G113)</f>
        <v>0</v>
      </c>
    </row>
    <row r="114" spans="2:8" ht="9.75" customHeight="1" x14ac:dyDescent="0.15">
      <c r="B114" s="30" t="str">
        <f>'Financial Business Case'!E66</f>
        <v>Reduced inventory costs</v>
      </c>
      <c r="C114" s="30"/>
      <c r="D114" s="35">
        <v>0</v>
      </c>
      <c r="E114" s="35">
        <f>'Financial Business Case'!O75</f>
        <v>0</v>
      </c>
      <c r="F114" s="35">
        <f t="shared" ref="F114" si="7">E114</f>
        <v>0</v>
      </c>
      <c r="G114" s="35">
        <f t="shared" ref="G114" si="8">F114</f>
        <v>0</v>
      </c>
      <c r="H114" s="52">
        <f t="shared" si="6"/>
        <v>0</v>
      </c>
    </row>
    <row r="115" spans="2:8" ht="9.75" customHeight="1" x14ac:dyDescent="0.15">
      <c r="B115" s="30" t="str">
        <f>'Financial Business Case'!E77</f>
        <v>Increased warranty cost recovery</v>
      </c>
      <c r="C115" s="30"/>
      <c r="D115" s="35">
        <v>0</v>
      </c>
      <c r="E115" s="35">
        <f>'Financial Business Case'!O83</f>
        <v>0</v>
      </c>
      <c r="F115" s="35">
        <f t="shared" ref="F115" si="9">E115</f>
        <v>0</v>
      </c>
      <c r="G115" s="35">
        <f t="shared" ref="G115" si="10">F115</f>
        <v>0</v>
      </c>
      <c r="H115" s="52">
        <f t="shared" ref="H115" si="11">SUM(D115:G115)</f>
        <v>0</v>
      </c>
    </row>
    <row r="116" spans="2:8" ht="9.75" customHeight="1" x14ac:dyDescent="0.15">
      <c r="B116" s="30" t="str">
        <f>'Financial Business Case'!E85</f>
        <v>Reduced energy costs</v>
      </c>
      <c r="C116" s="34"/>
      <c r="D116" s="35">
        <v>0</v>
      </c>
      <c r="E116" s="35">
        <f>'Financial Business Case'!O92</f>
        <v>0</v>
      </c>
      <c r="F116" s="35">
        <f t="shared" ref="F116" si="12">E116</f>
        <v>0</v>
      </c>
      <c r="G116" s="35">
        <f t="shared" ref="G116" si="13">F116</f>
        <v>0</v>
      </c>
      <c r="H116" s="52">
        <f t="shared" ref="H116" si="14">SUM(D116:G116)</f>
        <v>0</v>
      </c>
    </row>
    <row r="117" spans="2:8" ht="9.75" customHeight="1" x14ac:dyDescent="0.15">
      <c r="B117" s="30"/>
      <c r="C117" s="30"/>
      <c r="D117" s="29"/>
      <c r="E117" s="29"/>
      <c r="F117" s="29"/>
      <c r="G117" s="29"/>
      <c r="H117" s="22"/>
    </row>
    <row r="118" spans="2:8" ht="9.75" customHeight="1" x14ac:dyDescent="0.15">
      <c r="B118" s="212" t="s">
        <v>13</v>
      </c>
      <c r="C118" s="213"/>
      <c r="D118" s="214">
        <v>0</v>
      </c>
      <c r="E118" s="214">
        <f t="shared" ref="E118:G118" si="15">D118</f>
        <v>0</v>
      </c>
      <c r="F118" s="214">
        <f t="shared" si="15"/>
        <v>0</v>
      </c>
      <c r="G118" s="214">
        <f t="shared" si="15"/>
        <v>0</v>
      </c>
      <c r="H118" s="215">
        <f t="shared" si="6"/>
        <v>0</v>
      </c>
    </row>
    <row r="119" spans="2:8" ht="9.75" customHeight="1" x14ac:dyDescent="0.15">
      <c r="B119" s="7" t="s">
        <v>47</v>
      </c>
      <c r="C119" s="7"/>
      <c r="D119" s="12">
        <f>SUM(D113:D118)</f>
        <v>0</v>
      </c>
      <c r="E119" s="12">
        <f>SUM(E113:E118)</f>
        <v>0</v>
      </c>
      <c r="F119" s="12">
        <f>SUM(F113:F118)</f>
        <v>0</v>
      </c>
      <c r="G119" s="12">
        <f>SUM(G113:G118)</f>
        <v>0</v>
      </c>
      <c r="H119" s="12">
        <f t="shared" si="6"/>
        <v>0</v>
      </c>
    </row>
    <row r="120" spans="2:8" ht="9.75" customHeight="1" x14ac:dyDescent="0.15">
      <c r="B120" s="19"/>
      <c r="C120" s="13"/>
      <c r="D120" s="28"/>
      <c r="E120" s="28"/>
      <c r="F120" s="22"/>
      <c r="G120" s="22"/>
      <c r="H120" s="28"/>
    </row>
    <row r="121" spans="2:8" ht="9.75" customHeight="1" x14ac:dyDescent="0.15">
      <c r="B121" s="48"/>
      <c r="C121" s="13"/>
      <c r="D121" s="47"/>
      <c r="E121" s="46"/>
      <c r="F121" s="49"/>
      <c r="G121" s="49"/>
    </row>
    <row r="122" spans="2:8" ht="9.75" customHeight="1" x14ac:dyDescent="0.15">
      <c r="B122" s="19"/>
      <c r="C122" s="13"/>
      <c r="D122" s="28"/>
      <c r="E122" s="28"/>
      <c r="F122" s="22"/>
      <c r="G122" s="22"/>
      <c r="H122" s="28"/>
    </row>
    <row r="123" spans="2:8" ht="9.75" customHeight="1" x14ac:dyDescent="0.15">
      <c r="B123" s="43" t="s">
        <v>37</v>
      </c>
      <c r="C123" s="39"/>
      <c r="D123" s="41" t="s">
        <v>30</v>
      </c>
      <c r="E123" s="41" t="s">
        <v>0</v>
      </c>
      <c r="F123" s="41" t="s">
        <v>1</v>
      </c>
      <c r="G123" s="42" t="s">
        <v>2</v>
      </c>
      <c r="H123" s="41" t="s">
        <v>9</v>
      </c>
    </row>
    <row r="124" spans="2:8" ht="9.75" customHeight="1" x14ac:dyDescent="0.15">
      <c r="B124" s="30" t="str">
        <f>'Financial Business Case'!E46</f>
        <v>Increased employee productivity</v>
      </c>
      <c r="C124" s="34"/>
      <c r="D124" s="35">
        <v>0</v>
      </c>
      <c r="E124" s="35">
        <f>'Financial Business Case'!O55</f>
        <v>0</v>
      </c>
      <c r="F124" s="35">
        <f>E124</f>
        <v>0</v>
      </c>
      <c r="G124" s="35">
        <f>F124</f>
        <v>0</v>
      </c>
      <c r="H124" s="52">
        <f>SUM(D124:G124)</f>
        <v>0</v>
      </c>
    </row>
    <row r="125" spans="2:8" ht="9.75" customHeight="1" x14ac:dyDescent="0.15">
      <c r="B125" s="37"/>
      <c r="C125" s="40"/>
      <c r="D125" s="44"/>
      <c r="E125" s="44"/>
      <c r="F125" s="44"/>
      <c r="G125" s="45"/>
      <c r="H125" s="38"/>
    </row>
    <row r="126" spans="2:8" ht="9.75" customHeight="1" x14ac:dyDescent="0.15">
      <c r="B126" s="4" t="s">
        <v>13</v>
      </c>
      <c r="C126" s="4"/>
      <c r="D126" s="29">
        <v>0</v>
      </c>
      <c r="E126" s="29">
        <v>0</v>
      </c>
      <c r="F126" s="29">
        <f>E126</f>
        <v>0</v>
      </c>
      <c r="G126" s="29">
        <f>F126</f>
        <v>0</v>
      </c>
      <c r="H126" s="22">
        <f>SUM(D126:G126)</f>
        <v>0</v>
      </c>
    </row>
    <row r="127" spans="2:8" ht="9.75" customHeight="1" x14ac:dyDescent="0.15">
      <c r="B127" s="212" t="s">
        <v>13</v>
      </c>
      <c r="C127" s="213"/>
      <c r="D127" s="214">
        <v>0</v>
      </c>
      <c r="E127" s="214">
        <v>0</v>
      </c>
      <c r="F127" s="214">
        <f>E127</f>
        <v>0</v>
      </c>
      <c r="G127" s="214">
        <f>F127</f>
        <v>0</v>
      </c>
      <c r="H127" s="215">
        <f>SUM(D127:G127)</f>
        <v>0</v>
      </c>
    </row>
    <row r="128" spans="2:8" ht="9.75" customHeight="1" x14ac:dyDescent="0.15">
      <c r="B128" s="7" t="s">
        <v>50</v>
      </c>
      <c r="C128" s="7"/>
      <c r="D128" s="12">
        <f>SUM(D124:D127)</f>
        <v>0</v>
      </c>
      <c r="E128" s="12">
        <f>SUM(E124:E127)</f>
        <v>0</v>
      </c>
      <c r="F128" s="12">
        <f>SUM(F124:F127)</f>
        <v>0</v>
      </c>
      <c r="G128" s="12">
        <f>SUM(G124:G127)</f>
        <v>0</v>
      </c>
      <c r="H128" s="12">
        <f>SUM(H124:H127)</f>
        <v>0</v>
      </c>
    </row>
  </sheetData>
  <sheetProtection sheet="1" objects="1" scenarios="1"/>
  <mergeCells count="3">
    <mergeCell ref="D4:E4"/>
    <mergeCell ref="D3:E3"/>
    <mergeCell ref="D5:E5"/>
  </mergeCells>
  <phoneticPr fontId="0" type="noConversion"/>
  <printOptions horizontalCentered="1"/>
  <pageMargins left="0.7" right="0.7" top="0.75" bottom="0.75" header="0.3" footer="0.3"/>
  <pageSetup scale="92" orientation="landscape" r:id="rId1"/>
  <headerFooter alignWithMargins="0">
    <oddFooter>&amp;L&amp;"Verdana,Regular"&amp;6     Nucleus Research, Inc.
     NucleusResearch.com</oddFooter>
  </headerFooter>
  <rowBreaks count="2" manualBreakCount="2">
    <brk id="45" min="1" max="7" man="1"/>
    <brk id="86" min="1" max="7" man="1"/>
  </rowBreaks>
  <ignoredErrors>
    <ignoredError sqref="D69 F126:G127 E118:G118 B118:C123 C124 F124:G124 C113 F113:G113 C11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159" r:id="rId4" name="Spinner 87">
              <controlPr defaultSize="0" print="0" autoPict="0">
                <anchor moveWithCells="1" sizeWithCells="1">
                  <from>
                    <xdr:col>5</xdr:col>
                    <xdr:colOff>47625</xdr:colOff>
                    <xdr:row>3</xdr:row>
                    <xdr:rowOff>47625</xdr:rowOff>
                  </from>
                  <to>
                    <xdr:col>5</xdr:col>
                    <xdr:colOff>180975</xdr:colOff>
                    <xdr:row>5</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3:H59"/>
  <sheetViews>
    <sheetView showGridLines="0" showRowColHeaders="0" zoomScaleNormal="100" workbookViewId="0">
      <selection activeCell="H18" sqref="H18"/>
    </sheetView>
  </sheetViews>
  <sheetFormatPr defaultRowHeight="10.5" x14ac:dyDescent="0.15"/>
  <cols>
    <col min="1" max="1" width="15.85546875" style="190" customWidth="1"/>
    <col min="2" max="2" width="30.42578125" style="190" customWidth="1"/>
    <col min="3" max="6" width="11.42578125" style="191" customWidth="1"/>
    <col min="7" max="16384" width="9.140625" style="190"/>
  </cols>
  <sheetData>
    <row r="3" spans="1:7" ht="10.5" customHeight="1" x14ac:dyDescent="0.15"/>
    <row r="4" spans="1:7" s="156" customFormat="1" ht="17.25" customHeight="1" thickBot="1" x14ac:dyDescent="0.3">
      <c r="B4" s="197" t="str">
        <f>'Financial Business Case'!H6</f>
        <v xml:space="preserve">Enterprise Asset Management </v>
      </c>
      <c r="C4" s="192"/>
      <c r="D4" s="192"/>
      <c r="E4" s="192"/>
      <c r="F4" s="192"/>
    </row>
    <row r="5" spans="1:7" s="156" customFormat="1" ht="17.25" customHeight="1" x14ac:dyDescent="0.3">
      <c r="B5" s="226" t="str">
        <f>'Financial Business Case'!H12</f>
        <v>Prepared for: Company Name</v>
      </c>
      <c r="C5" s="157"/>
      <c r="D5" s="157"/>
      <c r="E5" s="157"/>
      <c r="F5" s="157"/>
    </row>
    <row r="6" spans="1:7" s="156" customFormat="1" ht="12.75" customHeight="1" x14ac:dyDescent="0.3">
      <c r="B6" s="157"/>
      <c r="C6" s="157"/>
      <c r="D6" s="157"/>
      <c r="E6" s="157"/>
      <c r="F6" s="157"/>
    </row>
    <row r="7" spans="1:7" s="156" customFormat="1" ht="12.75" customHeight="1" x14ac:dyDescent="0.3">
      <c r="B7" s="220" t="str">
        <f>IF(ISERROR(F43),"",F43)</f>
        <v/>
      </c>
      <c r="C7" s="157"/>
      <c r="D7" s="157"/>
      <c r="E7" s="157"/>
      <c r="F7" s="157"/>
    </row>
    <row r="8" spans="1:7" s="156" customFormat="1" ht="12.75" customHeight="1" x14ac:dyDescent="0.3">
      <c r="B8" s="221" t="str">
        <f>F48</f>
        <v>3+ years</v>
      </c>
      <c r="C8" s="157"/>
      <c r="D8" s="157"/>
      <c r="E8" s="157"/>
      <c r="F8" s="157"/>
    </row>
    <row r="9" spans="1:7" s="156" customFormat="1" ht="12.75" customHeight="1" x14ac:dyDescent="0.3">
      <c r="B9" s="157"/>
      <c r="C9" s="157"/>
      <c r="D9" s="157"/>
      <c r="E9" s="157"/>
      <c r="F9" s="157"/>
    </row>
    <row r="10" spans="1:7" s="160" customFormat="1" ht="12.75" customHeight="1" x14ac:dyDescent="0.15">
      <c r="A10" s="158"/>
      <c r="B10" s="162"/>
      <c r="C10" s="161"/>
      <c r="D10" s="161"/>
      <c r="E10" s="161"/>
      <c r="F10" s="161"/>
      <c r="G10" s="158"/>
    </row>
    <row r="11" spans="1:7" s="160" customFormat="1" ht="12.75" customHeight="1" x14ac:dyDescent="0.2">
      <c r="A11" s="158"/>
      <c r="B11" s="163" t="s">
        <v>25</v>
      </c>
      <c r="C11" s="164" t="s">
        <v>30</v>
      </c>
      <c r="D11" s="164" t="s">
        <v>0</v>
      </c>
      <c r="E11" s="164" t="s">
        <v>1</v>
      </c>
      <c r="F11" s="164" t="s">
        <v>2</v>
      </c>
      <c r="G11" s="158"/>
    </row>
    <row r="12" spans="1:7" s="160" customFormat="1" ht="12.75" customHeight="1" x14ac:dyDescent="0.15">
      <c r="A12" s="158"/>
      <c r="B12" s="158" t="s">
        <v>15</v>
      </c>
      <c r="C12" s="165">
        <f>'Detailed Flows'!D119</f>
        <v>0</v>
      </c>
      <c r="D12" s="165">
        <f>'Detailed Flows'!E119</f>
        <v>0</v>
      </c>
      <c r="E12" s="165">
        <f>'Detailed Flows'!F119</f>
        <v>0</v>
      </c>
      <c r="F12" s="165">
        <f>'Detailed Flows'!G119</f>
        <v>0</v>
      </c>
      <c r="G12" s="158"/>
    </row>
    <row r="13" spans="1:7" s="160" customFormat="1" ht="12.75" customHeight="1" x14ac:dyDescent="0.15">
      <c r="A13" s="158"/>
      <c r="B13" s="193" t="s">
        <v>16</v>
      </c>
      <c r="C13" s="194">
        <f>'Detailed Flows'!D128</f>
        <v>0</v>
      </c>
      <c r="D13" s="194">
        <f>'Detailed Flows'!E128</f>
        <v>0</v>
      </c>
      <c r="E13" s="194">
        <f>'Detailed Flows'!F128</f>
        <v>0</v>
      </c>
      <c r="F13" s="194">
        <f>'Detailed Flows'!G128</f>
        <v>0</v>
      </c>
      <c r="G13" s="158"/>
    </row>
    <row r="14" spans="1:7" s="160" customFormat="1" ht="12.75" customHeight="1" x14ac:dyDescent="0.15">
      <c r="A14" s="158"/>
      <c r="B14" s="166" t="s">
        <v>59</v>
      </c>
      <c r="C14" s="165">
        <f>SUM(C12:C13)</f>
        <v>0</v>
      </c>
      <c r="D14" s="165">
        <f>SUM(D12:D13)</f>
        <v>0</v>
      </c>
      <c r="E14" s="165">
        <f>SUM(E12:E13)</f>
        <v>0</v>
      </c>
      <c r="F14" s="165">
        <f>SUM(F12:F13)</f>
        <v>0</v>
      </c>
      <c r="G14" s="158"/>
    </row>
    <row r="15" spans="1:7" s="160" customFormat="1" ht="12.75" customHeight="1" x14ac:dyDescent="0.15">
      <c r="A15" s="158"/>
      <c r="B15" s="166"/>
      <c r="C15" s="165"/>
      <c r="D15" s="165"/>
      <c r="E15" s="165"/>
      <c r="F15" s="165"/>
      <c r="G15" s="158"/>
    </row>
    <row r="16" spans="1:7" s="160" customFormat="1" ht="12.75" customHeight="1" x14ac:dyDescent="0.15">
      <c r="A16" s="158"/>
      <c r="B16" s="162"/>
      <c r="C16" s="165"/>
      <c r="D16" s="165"/>
      <c r="E16" s="165"/>
      <c r="F16" s="165"/>
      <c r="G16" s="158"/>
    </row>
    <row r="17" spans="1:7" s="160" customFormat="1" ht="12.75" customHeight="1" x14ac:dyDescent="0.2">
      <c r="A17" s="158"/>
      <c r="B17" s="163" t="s">
        <v>83</v>
      </c>
      <c r="C17" s="164" t="s">
        <v>30</v>
      </c>
      <c r="D17" s="164" t="s">
        <v>0</v>
      </c>
      <c r="E17" s="164" t="s">
        <v>1</v>
      </c>
      <c r="F17" s="164" t="s">
        <v>2</v>
      </c>
      <c r="G17" s="158"/>
    </row>
    <row r="18" spans="1:7" s="160" customFormat="1" ht="12.75" customHeight="1" x14ac:dyDescent="0.15">
      <c r="A18" s="158"/>
      <c r="B18" s="158" t="s">
        <v>4</v>
      </c>
      <c r="C18" s="167">
        <f>'Detailed Flows'!D21+'Detailed Flows'!D22</f>
        <v>0</v>
      </c>
      <c r="D18" s="165">
        <f>'Detailed Flows'!E23</f>
        <v>0</v>
      </c>
      <c r="E18" s="165">
        <f>'Detailed Flows'!F24</f>
        <v>0</v>
      </c>
      <c r="F18" s="165">
        <f>'Detailed Flows'!G25</f>
        <v>0</v>
      </c>
      <c r="G18" s="158"/>
    </row>
    <row r="19" spans="1:7" s="160" customFormat="1" ht="12.75" customHeight="1" x14ac:dyDescent="0.15">
      <c r="A19" s="158"/>
      <c r="B19" s="158" t="s">
        <v>5</v>
      </c>
      <c r="C19" s="167">
        <f>'Detailed Flows'!D39+'Detailed Flows'!D40</f>
        <v>0</v>
      </c>
      <c r="D19" s="165">
        <f>'Detailed Flows'!E41</f>
        <v>0</v>
      </c>
      <c r="E19" s="165">
        <f>'Detailed Flows'!F42</f>
        <v>0</v>
      </c>
      <c r="F19" s="165">
        <f>'Detailed Flows'!G43</f>
        <v>0</v>
      </c>
      <c r="G19" s="158"/>
    </row>
    <row r="20" spans="1:7" s="160" customFormat="1" ht="12.75" customHeight="1" x14ac:dyDescent="0.15">
      <c r="A20" s="158"/>
      <c r="B20" s="193" t="s">
        <v>80</v>
      </c>
      <c r="C20" s="194">
        <f>'Detailed Flows'!D58+'Detailed Flows'!D80</f>
        <v>0</v>
      </c>
      <c r="D20" s="194">
        <f>'Detailed Flows'!E59+'Detailed Flows'!E81</f>
        <v>0</v>
      </c>
      <c r="E20" s="194">
        <f>'Detailed Flows'!F60+'Detailed Flows'!F82</f>
        <v>0</v>
      </c>
      <c r="F20" s="194">
        <f>'Detailed Flows'!G61+'Detailed Flows'!G83</f>
        <v>0</v>
      </c>
      <c r="G20" s="158"/>
    </row>
    <row r="21" spans="1:7" s="160" customFormat="1" ht="12.75" customHeight="1" x14ac:dyDescent="0.15">
      <c r="A21" s="158"/>
      <c r="B21" s="166" t="s">
        <v>59</v>
      </c>
      <c r="C21" s="165">
        <f>SUM(C18:C20)</f>
        <v>0</v>
      </c>
      <c r="D21" s="165">
        <f>SUM(D18:D20)</f>
        <v>0</v>
      </c>
      <c r="E21" s="165">
        <f>SUM(E18:E20)</f>
        <v>0</v>
      </c>
      <c r="F21" s="165">
        <f>SUM(F18:F20)</f>
        <v>0</v>
      </c>
      <c r="G21" s="158"/>
    </row>
    <row r="22" spans="1:7" s="160" customFormat="1" ht="12.75" customHeight="1" x14ac:dyDescent="0.15">
      <c r="A22" s="158"/>
      <c r="B22" s="166"/>
      <c r="C22" s="165"/>
      <c r="D22" s="165"/>
      <c r="E22" s="165"/>
      <c r="F22" s="165"/>
      <c r="G22" s="158"/>
    </row>
    <row r="23" spans="1:7" s="160" customFormat="1" ht="12.75" customHeight="1" x14ac:dyDescent="0.2">
      <c r="A23" s="158"/>
      <c r="B23" s="163" t="s">
        <v>26</v>
      </c>
      <c r="C23" s="164" t="s">
        <v>30</v>
      </c>
      <c r="D23" s="164" t="s">
        <v>0</v>
      </c>
      <c r="E23" s="164" t="s">
        <v>1</v>
      </c>
      <c r="F23" s="164" t="s">
        <v>2</v>
      </c>
      <c r="G23" s="158"/>
    </row>
    <row r="24" spans="1:7" s="160" customFormat="1" ht="12.75" customHeight="1" x14ac:dyDescent="0.15">
      <c r="A24" s="158"/>
      <c r="B24" s="158" t="s">
        <v>4</v>
      </c>
      <c r="C24" s="165">
        <v>0</v>
      </c>
      <c r="D24" s="165">
        <f>'Detailed Flows'!E26</f>
        <v>0</v>
      </c>
      <c r="E24" s="165">
        <f>'Detailed Flows'!F26</f>
        <v>0</v>
      </c>
      <c r="F24" s="165">
        <f>'Detailed Flows'!G26</f>
        <v>0</v>
      </c>
      <c r="G24" s="158"/>
    </row>
    <row r="25" spans="1:7" s="160" customFormat="1" ht="12.75" customHeight="1" x14ac:dyDescent="0.15">
      <c r="A25" s="158"/>
      <c r="B25" s="158" t="s">
        <v>5</v>
      </c>
      <c r="C25" s="165">
        <v>0</v>
      </c>
      <c r="D25" s="165">
        <f>'Detailed Flows'!E44</f>
        <v>0</v>
      </c>
      <c r="E25" s="165">
        <f>'Detailed Flows'!F44</f>
        <v>0</v>
      </c>
      <c r="F25" s="165">
        <f>'Detailed Flows'!G44</f>
        <v>0</v>
      </c>
      <c r="G25" s="158"/>
    </row>
    <row r="26" spans="1:7" s="160" customFormat="1" ht="12.75" customHeight="1" x14ac:dyDescent="0.15">
      <c r="A26" s="158"/>
      <c r="B26" s="193" t="s">
        <v>80</v>
      </c>
      <c r="C26" s="194">
        <v>0</v>
      </c>
      <c r="D26" s="194">
        <f>'Detailed Flows'!E62+'Detailed Flows'!E84</f>
        <v>0</v>
      </c>
      <c r="E26" s="194">
        <f>'Detailed Flows'!F62+'Detailed Flows'!F84</f>
        <v>0</v>
      </c>
      <c r="F26" s="194">
        <f>'Detailed Flows'!G62+'Detailed Flows'!G84</f>
        <v>0</v>
      </c>
      <c r="G26" s="158"/>
    </row>
    <row r="27" spans="1:7" s="160" customFormat="1" ht="12.75" customHeight="1" x14ac:dyDescent="0.15">
      <c r="A27" s="158"/>
      <c r="B27" s="166" t="s">
        <v>59</v>
      </c>
      <c r="C27" s="165">
        <f>SUM(C24:C26)</f>
        <v>0</v>
      </c>
      <c r="D27" s="165">
        <f>SUM(D24:D26)</f>
        <v>0</v>
      </c>
      <c r="E27" s="165">
        <f>SUM(E24:E26)</f>
        <v>0</v>
      </c>
      <c r="F27" s="165">
        <f>SUM(F24:F26)</f>
        <v>0</v>
      </c>
      <c r="G27" s="158"/>
    </row>
    <row r="28" spans="1:7" s="160" customFormat="1" ht="12.75" customHeight="1" x14ac:dyDescent="0.15">
      <c r="A28" s="158"/>
      <c r="B28" s="166"/>
      <c r="C28" s="165"/>
      <c r="D28" s="165"/>
      <c r="E28" s="165"/>
      <c r="F28" s="165"/>
      <c r="G28" s="158"/>
    </row>
    <row r="29" spans="1:7" s="160" customFormat="1" ht="12.75" customHeight="1" x14ac:dyDescent="0.2">
      <c r="A29" s="158"/>
      <c r="B29" s="163" t="s">
        <v>27</v>
      </c>
      <c r="C29" s="164" t="s">
        <v>30</v>
      </c>
      <c r="D29" s="164" t="s">
        <v>0</v>
      </c>
      <c r="E29" s="164" t="s">
        <v>1</v>
      </c>
      <c r="F29" s="164" t="s">
        <v>2</v>
      </c>
      <c r="G29" s="158"/>
    </row>
    <row r="30" spans="1:7" s="160" customFormat="1" ht="12.75" customHeight="1" x14ac:dyDescent="0.15">
      <c r="A30" s="158"/>
      <c r="B30" s="158" t="s">
        <v>4</v>
      </c>
      <c r="C30" s="165">
        <f>'Detailed Flows'!D18</f>
        <v>0</v>
      </c>
      <c r="D30" s="165">
        <f>'Detailed Flows'!E18</f>
        <v>0</v>
      </c>
      <c r="E30" s="165">
        <f>'Detailed Flows'!F18</f>
        <v>0</v>
      </c>
      <c r="F30" s="165">
        <f>'Detailed Flows'!G18</f>
        <v>0</v>
      </c>
      <c r="G30" s="158"/>
    </row>
    <row r="31" spans="1:7" s="160" customFormat="1" ht="12.75" customHeight="1" x14ac:dyDescent="0.15">
      <c r="A31" s="158"/>
      <c r="B31" s="158" t="s">
        <v>5</v>
      </c>
      <c r="C31" s="165">
        <f>'Detailed Flows'!D36</f>
        <v>0</v>
      </c>
      <c r="D31" s="165">
        <f>'Detailed Flows'!E36</f>
        <v>0</v>
      </c>
      <c r="E31" s="165">
        <f>'Detailed Flows'!F36</f>
        <v>0</v>
      </c>
      <c r="F31" s="165">
        <f>'Detailed Flows'!G36</f>
        <v>0</v>
      </c>
      <c r="G31" s="158"/>
    </row>
    <row r="32" spans="1:7" s="160" customFormat="1" ht="12.75" customHeight="1" x14ac:dyDescent="0.15">
      <c r="A32" s="158"/>
      <c r="B32" s="158" t="s">
        <v>7</v>
      </c>
      <c r="C32" s="165">
        <f>'Detailed Flows'!D55</f>
        <v>0</v>
      </c>
      <c r="D32" s="165">
        <f>'Detailed Flows'!E55</f>
        <v>0</v>
      </c>
      <c r="E32" s="165">
        <f>'Detailed Flows'!F55</f>
        <v>0</v>
      </c>
      <c r="F32" s="165">
        <f>'Detailed Flows'!G55</f>
        <v>0</v>
      </c>
      <c r="G32" s="158"/>
    </row>
    <row r="33" spans="1:7" s="160" customFormat="1" ht="12.75" customHeight="1" x14ac:dyDescent="0.15">
      <c r="A33" s="158"/>
      <c r="B33" s="158" t="s">
        <v>6</v>
      </c>
      <c r="C33" s="165">
        <f>'Detailed Flows'!D77</f>
        <v>0</v>
      </c>
      <c r="D33" s="165">
        <f>'Detailed Flows'!E77</f>
        <v>0</v>
      </c>
      <c r="E33" s="165">
        <f>'Detailed Flows'!F77</f>
        <v>0</v>
      </c>
      <c r="F33" s="165">
        <f>'Detailed Flows'!G77</f>
        <v>0</v>
      </c>
      <c r="G33" s="158"/>
    </row>
    <row r="34" spans="1:7" s="160" customFormat="1" ht="12.75" customHeight="1" x14ac:dyDescent="0.15">
      <c r="A34" s="158"/>
      <c r="B34" s="158" t="s">
        <v>8</v>
      </c>
      <c r="C34" s="165">
        <f>'Detailed Flows'!D94</f>
        <v>0</v>
      </c>
      <c r="D34" s="165">
        <f>'Detailed Flows'!E94</f>
        <v>0</v>
      </c>
      <c r="E34" s="165">
        <f>'Detailed Flows'!F94</f>
        <v>0</v>
      </c>
      <c r="F34" s="165">
        <f>'Detailed Flows'!G94</f>
        <v>0</v>
      </c>
      <c r="G34" s="158"/>
    </row>
    <row r="35" spans="1:7" s="160" customFormat="1" ht="12.75" customHeight="1" x14ac:dyDescent="0.15">
      <c r="A35" s="158"/>
      <c r="B35" s="193" t="s">
        <v>13</v>
      </c>
      <c r="C35" s="194">
        <f>'Detailed Flows'!D104</f>
        <v>0</v>
      </c>
      <c r="D35" s="194">
        <f>'Detailed Flows'!E104</f>
        <v>0</v>
      </c>
      <c r="E35" s="194">
        <f>'Detailed Flows'!F104</f>
        <v>0</v>
      </c>
      <c r="F35" s="194">
        <f>'Detailed Flows'!G104</f>
        <v>0</v>
      </c>
      <c r="G35" s="158"/>
    </row>
    <row r="36" spans="1:7" s="160" customFormat="1" ht="12.75" customHeight="1" x14ac:dyDescent="0.15">
      <c r="A36" s="158"/>
      <c r="B36" s="166" t="s">
        <v>59</v>
      </c>
      <c r="C36" s="165">
        <f>SUM(C30:C35)</f>
        <v>0</v>
      </c>
      <c r="D36" s="165">
        <f>SUM(D30:D35)</f>
        <v>0</v>
      </c>
      <c r="E36" s="165">
        <f>SUM(E30:E35)</f>
        <v>0</v>
      </c>
      <c r="F36" s="165">
        <f>SUM(F30:F35)</f>
        <v>0</v>
      </c>
      <c r="G36" s="158"/>
    </row>
    <row r="37" spans="1:7" s="160" customFormat="1" ht="12.75" customHeight="1" x14ac:dyDescent="0.15">
      <c r="A37" s="158"/>
      <c r="B37" s="166"/>
      <c r="C37" s="165"/>
      <c r="D37" s="165"/>
      <c r="E37" s="165"/>
      <c r="F37" s="165"/>
      <c r="G37" s="158"/>
    </row>
    <row r="38" spans="1:7" s="160" customFormat="1" ht="12.75" customHeight="1" x14ac:dyDescent="0.15">
      <c r="A38" s="158"/>
      <c r="B38" s="166"/>
      <c r="C38" s="165"/>
      <c r="D38" s="165"/>
      <c r="E38" s="165"/>
      <c r="F38" s="165"/>
      <c r="G38" s="158"/>
    </row>
    <row r="39" spans="1:7" s="160" customFormat="1" ht="12.75" customHeight="1" x14ac:dyDescent="0.15">
      <c r="A39" s="158"/>
      <c r="B39" s="168"/>
      <c r="C39" s="165"/>
      <c r="D39" s="165"/>
      <c r="E39" s="165"/>
      <c r="F39" s="165"/>
      <c r="G39" s="158"/>
    </row>
    <row r="40" spans="1:7" s="160" customFormat="1" ht="12.75" customHeight="1" x14ac:dyDescent="0.2">
      <c r="A40" s="158"/>
      <c r="B40" s="163" t="s">
        <v>28</v>
      </c>
      <c r="C40" s="164" t="s">
        <v>10</v>
      </c>
      <c r="D40" s="164" t="s">
        <v>0</v>
      </c>
      <c r="E40" s="164" t="s">
        <v>1</v>
      </c>
      <c r="F40" s="164" t="s">
        <v>2</v>
      </c>
      <c r="G40" s="158"/>
    </row>
    <row r="41" spans="1:7" s="160" customFormat="1" ht="12.75" customHeight="1" x14ac:dyDescent="0.15">
      <c r="A41" s="158"/>
      <c r="B41" s="158" t="s">
        <v>20</v>
      </c>
      <c r="C41" s="169">
        <f>C14-C21-C36</f>
        <v>0</v>
      </c>
      <c r="D41" s="169">
        <f>D14-D21-D36</f>
        <v>0</v>
      </c>
      <c r="E41" s="169">
        <f>E14-E21-E36</f>
        <v>0</v>
      </c>
      <c r="F41" s="169">
        <f>F14-F21-F36</f>
        <v>0</v>
      </c>
      <c r="G41" s="158"/>
    </row>
    <row r="42" spans="1:7" s="160" customFormat="1" ht="12.75" customHeight="1" x14ac:dyDescent="0.15">
      <c r="A42" s="158"/>
      <c r="B42" s="158" t="s">
        <v>17</v>
      </c>
      <c r="C42" s="165">
        <f>(((C14-C36)*(1-$C$54))-C21)+(C27*($C$54))</f>
        <v>0</v>
      </c>
      <c r="D42" s="165">
        <f>(((D14-D36)*(1-$C$54))-D21)+(D27*($C$54))</f>
        <v>0</v>
      </c>
      <c r="E42" s="165">
        <f>(((E14-E36)*(1-$C$54))-E21)+(E27*($C$54))</f>
        <v>0</v>
      </c>
      <c r="F42" s="169">
        <f>(((F14-F36)*(1-$C$54))-F21)+(F27*($C$54))</f>
        <v>0</v>
      </c>
      <c r="G42" s="170"/>
    </row>
    <row r="43" spans="1:7" s="174" customFormat="1" ht="12" customHeight="1" x14ac:dyDescent="0.15">
      <c r="A43" s="166"/>
      <c r="B43" s="166" t="s">
        <v>18</v>
      </c>
      <c r="C43" s="171"/>
      <c r="D43" s="172" t="e">
        <f>(D42)/ABS(C42)</f>
        <v>#DIV/0!</v>
      </c>
      <c r="E43" s="172" t="e">
        <f>(E42+D42)/2/ABS(C42)</f>
        <v>#DIV/0!</v>
      </c>
      <c r="F43" s="173" t="e">
        <f>(F42+E42+D42)/3/ABS(C42)</f>
        <v>#DIV/0!</v>
      </c>
      <c r="G43" s="166"/>
    </row>
    <row r="44" spans="1:7" s="174" customFormat="1" ht="34.5" hidden="1" customHeight="1" x14ac:dyDescent="0.15">
      <c r="A44" s="166"/>
      <c r="B44" s="158" t="s">
        <v>22</v>
      </c>
      <c r="C44" s="175">
        <f>(((C12-C36)*(1-$C$54))-C21)+(C27*($C$54))</f>
        <v>0</v>
      </c>
      <c r="D44" s="175">
        <f>(((D12-D36)*(1-$C$54))-D21)+(D27*($C$54))</f>
        <v>0</v>
      </c>
      <c r="E44" s="175">
        <f>(((E12-E36)*(1-$C$54))-E21)+(E27*($C$54))</f>
        <v>0</v>
      </c>
      <c r="F44" s="169">
        <f>(((F12-F36)*(1-$C$54))-F21)+(F27*($C$54))</f>
        <v>0</v>
      </c>
      <c r="G44" s="166"/>
    </row>
    <row r="45" spans="1:7" s="160" customFormat="1" ht="12.75" customHeight="1" x14ac:dyDescent="0.15">
      <c r="A45" s="158"/>
      <c r="B45" s="158" t="s">
        <v>19</v>
      </c>
      <c r="C45" s="171"/>
      <c r="D45" s="172" t="e">
        <f>(D44)/ABS(C44)</f>
        <v>#DIV/0!</v>
      </c>
      <c r="E45" s="172" t="e">
        <f>(E44+D44)/2/ABS(C44)</f>
        <v>#DIV/0!</v>
      </c>
      <c r="F45" s="176" t="e">
        <f>(F44+E44+D44)/3/ABS(C44)</f>
        <v>#DIV/0!</v>
      </c>
      <c r="G45" s="158"/>
    </row>
    <row r="46" spans="1:7" s="160" customFormat="1" ht="12" customHeight="1" x14ac:dyDescent="0.15">
      <c r="A46" s="158"/>
      <c r="B46" s="177" t="s">
        <v>61</v>
      </c>
      <c r="C46" s="175">
        <f>C42</f>
        <v>0</v>
      </c>
      <c r="D46" s="175">
        <f>C46+NPV(C55,D42)</f>
        <v>0</v>
      </c>
      <c r="E46" s="175">
        <f>D46+NPV(C55,,E42)</f>
        <v>0</v>
      </c>
      <c r="F46" s="169">
        <f>E46+NPV(C55,,,F42)</f>
        <v>0</v>
      </c>
      <c r="G46" s="158"/>
    </row>
    <row r="47" spans="1:7" s="174" customFormat="1" ht="45.75" hidden="1" customHeight="1" x14ac:dyDescent="0.15">
      <c r="A47" s="166"/>
      <c r="B47" s="166" t="s">
        <v>62</v>
      </c>
      <c r="C47" s="178" t="str">
        <f>IF(MAX(D47:F47)=0,"3+ years",MAX(D47:F47))</f>
        <v>3+ years</v>
      </c>
      <c r="D47" s="179" t="str">
        <f>IF(D42&gt;-C42,-C42/D42,"")</f>
        <v/>
      </c>
      <c r="E47" s="179" t="str">
        <f>IF(D47="",IF((D42+E42&gt;ABS(C42)),1+(ABS(C42+D42)/E42),""),"")</f>
        <v/>
      </c>
      <c r="F47" s="180" t="str">
        <f>IF(E47=D47, IF((D42+E42+F42&gt;ABS(C42)),2+(ABS(C42+D42+E42)/F42),""),"")</f>
        <v/>
      </c>
      <c r="G47" s="166"/>
    </row>
    <row r="48" spans="1:7" s="174" customFormat="1" ht="12.75" customHeight="1" x14ac:dyDescent="0.15">
      <c r="A48" s="166"/>
      <c r="B48" s="166" t="s">
        <v>89</v>
      </c>
      <c r="C48" s="178"/>
      <c r="D48" s="179"/>
      <c r="E48" s="179"/>
      <c r="F48" s="181" t="str">
        <f>C47</f>
        <v>3+ years</v>
      </c>
      <c r="G48" s="166"/>
    </row>
    <row r="49" spans="1:8" s="160" customFormat="1" ht="12.75" customHeight="1" x14ac:dyDescent="0.15">
      <c r="A49" s="158"/>
      <c r="B49" s="158" t="s">
        <v>63</v>
      </c>
      <c r="C49" s="182">
        <f>C36+C21</f>
        <v>0</v>
      </c>
      <c r="D49" s="175">
        <f>C36+C21+D36+D21</f>
        <v>0</v>
      </c>
      <c r="E49" s="175">
        <f>(D49+E36+E21)/2</f>
        <v>0</v>
      </c>
      <c r="F49" s="169">
        <f>((E49*2)+F36+F21)/3</f>
        <v>0</v>
      </c>
      <c r="G49" s="158"/>
    </row>
    <row r="50" spans="1:8" s="160" customFormat="1" ht="12.75" customHeight="1" x14ac:dyDescent="0.15">
      <c r="A50" s="158"/>
      <c r="B50" s="193" t="s">
        <v>64</v>
      </c>
      <c r="C50" s="196" t="e">
        <f>IRR(C42:F42)</f>
        <v>#NUM!</v>
      </c>
      <c r="D50" s="195"/>
      <c r="E50" s="195"/>
      <c r="F50" s="195" t="str">
        <f>IF(ISERROR(C50),"N/A",C50)</f>
        <v>N/A</v>
      </c>
      <c r="G50" s="158"/>
      <c r="H50" s="183"/>
    </row>
    <row r="51" spans="1:8" s="160" customFormat="1" ht="12.75" customHeight="1" x14ac:dyDescent="0.15">
      <c r="A51" s="158"/>
      <c r="B51" s="158"/>
      <c r="C51" s="172"/>
      <c r="D51" s="184"/>
      <c r="E51" s="184"/>
      <c r="F51" s="185"/>
      <c r="G51" s="158"/>
      <c r="H51" s="183"/>
    </row>
    <row r="52" spans="1:8" s="160" customFormat="1" ht="12.75" customHeight="1" x14ac:dyDescent="0.15">
      <c r="A52" s="158"/>
      <c r="B52" s="158"/>
      <c r="C52" s="161"/>
      <c r="D52" s="161"/>
      <c r="E52" s="161"/>
      <c r="F52" s="161"/>
      <c r="G52" s="158"/>
    </row>
    <row r="53" spans="1:8" s="160" customFormat="1" ht="12.75" customHeight="1" x14ac:dyDescent="0.15">
      <c r="A53" s="158"/>
      <c r="B53" s="166" t="s">
        <v>29</v>
      </c>
      <c r="C53" s="186"/>
      <c r="D53" s="161"/>
      <c r="E53" s="161"/>
      <c r="F53" s="161"/>
      <c r="G53" s="158"/>
    </row>
    <row r="54" spans="1:8" s="160" customFormat="1" ht="12.75" customHeight="1" x14ac:dyDescent="0.15">
      <c r="A54" s="158"/>
      <c r="B54" s="158" t="s">
        <v>60</v>
      </c>
      <c r="C54" s="187">
        <f>'Detailed Flows'!D3</f>
        <v>0.45</v>
      </c>
      <c r="D54" s="161"/>
      <c r="E54" s="161"/>
      <c r="F54" s="161"/>
      <c r="G54" s="158"/>
    </row>
    <row r="55" spans="1:8" s="160" customFormat="1" ht="12.75" customHeight="1" x14ac:dyDescent="0.15">
      <c r="A55" s="158"/>
      <c r="B55" s="188" t="s">
        <v>56</v>
      </c>
      <c r="C55" s="189">
        <f>'Detailed Flows'!D4</f>
        <v>7.0000000000000007E-2</v>
      </c>
      <c r="D55" s="161"/>
      <c r="E55" s="161"/>
      <c r="F55" s="161"/>
      <c r="G55" s="158"/>
    </row>
    <row r="56" spans="1:8" s="160" customFormat="1" ht="12.75" customHeight="1" x14ac:dyDescent="0.15">
      <c r="A56" s="158"/>
      <c r="B56" s="158"/>
      <c r="C56" s="161"/>
      <c r="D56" s="161"/>
      <c r="E56" s="161"/>
      <c r="F56" s="159"/>
      <c r="G56" s="158"/>
    </row>
    <row r="57" spans="1:8" s="160" customFormat="1" ht="12.75" customHeight="1" x14ac:dyDescent="0.15">
      <c r="A57" s="158"/>
      <c r="B57" s="158"/>
      <c r="C57" s="161"/>
      <c r="D57" s="161"/>
      <c r="E57" s="161"/>
      <c r="F57" s="159"/>
      <c r="G57" s="158"/>
    </row>
    <row r="58" spans="1:8" s="160" customFormat="1" ht="10.5" customHeight="1" x14ac:dyDescent="0.15">
      <c r="A58" s="158"/>
      <c r="B58" s="158"/>
      <c r="C58" s="161"/>
      <c r="D58" s="161"/>
      <c r="E58" s="161"/>
      <c r="G58" s="158"/>
    </row>
    <row r="59" spans="1:8" ht="12" x14ac:dyDescent="0.2">
      <c r="F59" s="219"/>
    </row>
  </sheetData>
  <phoneticPr fontId="0" type="noConversion"/>
  <pageMargins left="0.7" right="0.7" top="0.75" bottom="0" header="0.3" footer="0.3"/>
  <pageSetup orientation="portrait"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Financial Business Case</vt:lpstr>
      <vt:lpstr>Detailed Flows</vt:lpstr>
      <vt:lpstr>Consolidated Results</vt:lpstr>
      <vt:lpstr>'Consolidated Results'!Print_Area</vt:lpstr>
      <vt:lpstr>'Detailed Flows'!Print_Area</vt:lpstr>
      <vt:lpstr>'Financial Business Case'!Print_Area</vt:lpstr>
    </vt:vector>
  </TitlesOfParts>
  <Company>Nucleus Research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Nucleus Research Inc.</dc:creator>
  <dc:description>Nucleus Research is the the leading provider of value-focused research and advisory services.  Visit NucleusResearch.com</dc:description>
  <cp:lastModifiedBy>Ian</cp:lastModifiedBy>
  <cp:lastPrinted>2013-09-02T16:08:35Z</cp:lastPrinted>
  <dcterms:created xsi:type="dcterms:W3CDTF">1997-05-12T17:47:22Z</dcterms:created>
  <dcterms:modified xsi:type="dcterms:W3CDTF">2014-04-14T11:18:03Z</dcterms:modified>
</cp:coreProperties>
</file>