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esktop\P164 - SCM ROI tool outline from James\"/>
    </mc:Choice>
  </mc:AlternateContent>
  <bookViews>
    <workbookView xWindow="-15" yWindow="-15" windowWidth="12435" windowHeight="8640"/>
  </bookViews>
  <sheets>
    <sheet name="Financial Business Case" sheetId="1" r:id="rId1"/>
    <sheet name="Detailed Flows" sheetId="2" r:id="rId2"/>
    <sheet name="Consolidated Results" sheetId="17128" r:id="rId3"/>
    <sheet name="Snapshot" sheetId="17130" r:id="rId4"/>
  </sheets>
  <definedNames>
    <definedName name="industry" localSheetId="3">Snapshot!#REF!</definedName>
    <definedName name="industry">'Financial Business Case'!#REF!</definedName>
    <definedName name="_xlnm.Print_Area" localSheetId="2">'Consolidated Results'!$A$1:$G$58</definedName>
    <definedName name="_xlnm.Print_Area" localSheetId="1">'Detailed Flows'!$B$2:$H$127</definedName>
    <definedName name="_xlnm.Print_Area" localSheetId="0">'Financial Business Case'!$C$3:$P$301</definedName>
    <definedName name="_xlnm.Print_Area" localSheetId="3">Snapshot!$B$3:$O$36</definedName>
  </definedNames>
  <calcPr calcId="152511"/>
</workbook>
</file>

<file path=xl/calcChain.xml><?xml version="1.0" encoding="utf-8"?>
<calcChain xmlns="http://schemas.openxmlformats.org/spreadsheetml/2006/main">
  <c r="E123" i="2" l="1"/>
  <c r="B123" i="2"/>
  <c r="B122" i="2"/>
  <c r="B121" i="2"/>
  <c r="B120" i="2"/>
  <c r="E110" i="2"/>
  <c r="B110" i="2"/>
  <c r="B109" i="2"/>
  <c r="B108" i="2"/>
  <c r="B107" i="2"/>
  <c r="B106" i="2"/>
  <c r="B105" i="2"/>
  <c r="B119" i="2"/>
  <c r="N120" i="1"/>
  <c r="O122" i="1" s="1"/>
  <c r="E120" i="2" s="1"/>
  <c r="N111" i="1"/>
  <c r="O113" i="1" s="1"/>
  <c r="E109" i="2" s="1"/>
  <c r="N99" i="1"/>
  <c r="O101" i="1" s="1"/>
  <c r="E108" i="2" s="1"/>
  <c r="N90" i="1"/>
  <c r="O92" i="1" s="1"/>
  <c r="E107" i="2" s="1"/>
  <c r="N81" i="1"/>
  <c r="O83" i="1" s="1"/>
  <c r="E106" i="2" l="1"/>
  <c r="F110" i="2"/>
  <c r="G110" i="2" s="1"/>
  <c r="H110" i="2" l="1"/>
  <c r="C5" i="17130" l="1"/>
  <c r="D39" i="2" l="1"/>
  <c r="D31" i="2"/>
  <c r="D13" i="2"/>
  <c r="D22" i="2"/>
  <c r="O150" i="1"/>
  <c r="N139" i="1"/>
  <c r="O141" i="1" s="1"/>
  <c r="E122" i="2" s="1"/>
  <c r="N72" i="1"/>
  <c r="O74" i="1" s="1"/>
  <c r="E105" i="2" s="1"/>
  <c r="N129" i="1"/>
  <c r="O131" i="1" s="1"/>
  <c r="E121" i="2" s="1"/>
  <c r="O62" i="1"/>
  <c r="O64" i="1" s="1"/>
  <c r="E119" i="2" s="1"/>
  <c r="G14" i="2" l="1"/>
  <c r="D14" i="2"/>
  <c r="E14" i="2"/>
  <c r="F14" i="2" s="1"/>
  <c r="B4" i="17128" l="1"/>
  <c r="F33" i="2" l="1"/>
  <c r="G33" i="2" s="1"/>
  <c r="F15" i="2"/>
  <c r="G15" i="2" s="1"/>
  <c r="E111" i="2" l="1"/>
  <c r="F111" i="2" s="1"/>
  <c r="F106" i="2"/>
  <c r="G106" i="2" s="1"/>
  <c r="F105" i="2" l="1"/>
  <c r="G105" i="2" s="1"/>
  <c r="G111" i="2"/>
  <c r="H111" i="2" s="1"/>
  <c r="F123" i="2"/>
  <c r="G123" i="2" s="1"/>
  <c r="H123" i="2" s="1"/>
  <c r="F109" i="2"/>
  <c r="G109" i="2" s="1"/>
  <c r="F108" i="2"/>
  <c r="G108" i="2" s="1"/>
  <c r="F107" i="2"/>
  <c r="G107" i="2" s="1"/>
  <c r="E70" i="2"/>
  <c r="D65" i="2"/>
  <c r="E35" i="2"/>
  <c r="E18" i="2"/>
  <c r="H107" i="2" l="1"/>
  <c r="H108" i="2"/>
  <c r="H109" i="2"/>
  <c r="F120" i="2"/>
  <c r="G120" i="2" s="1"/>
  <c r="F121" i="2"/>
  <c r="G121" i="2" s="1"/>
  <c r="H121" i="2" l="1"/>
  <c r="H120" i="2"/>
  <c r="H13" i="2"/>
  <c r="D36" i="2"/>
  <c r="C30" i="17128" s="1"/>
  <c r="D48" i="2"/>
  <c r="H48" i="2" s="1"/>
  <c r="F70" i="2"/>
  <c r="D66" i="2"/>
  <c r="D73" i="2" s="1"/>
  <c r="C32" i="17128" s="1"/>
  <c r="C17" i="17128"/>
  <c r="C18" i="17128"/>
  <c r="E32" i="2"/>
  <c r="F32" i="2" s="1"/>
  <c r="G32" i="2" s="1"/>
  <c r="C19" i="17128"/>
  <c r="D17" i="17128"/>
  <c r="D18" i="17128"/>
  <c r="D19" i="17128"/>
  <c r="E17" i="17128"/>
  <c r="E18" i="17128"/>
  <c r="E19" i="17128"/>
  <c r="F17" i="17128"/>
  <c r="F18" i="17128"/>
  <c r="F19" i="17128"/>
  <c r="C39" i="17128"/>
  <c r="C26" i="17128"/>
  <c r="C40" i="17128"/>
  <c r="D114" i="2"/>
  <c r="C11" i="17128" s="1"/>
  <c r="G233" i="1" s="1"/>
  <c r="F112" i="2"/>
  <c r="G112" i="2" s="1"/>
  <c r="H112" i="2" s="1"/>
  <c r="E113" i="2"/>
  <c r="F113" i="2" s="1"/>
  <c r="G113" i="2" s="1"/>
  <c r="H113" i="2" s="1"/>
  <c r="D127" i="2"/>
  <c r="C12" i="17128" s="1"/>
  <c r="F125" i="2"/>
  <c r="G125" i="2" s="1"/>
  <c r="H125" i="2" s="1"/>
  <c r="F126" i="2"/>
  <c r="G126" i="2" s="1"/>
  <c r="H126" i="2" s="1"/>
  <c r="D88" i="2"/>
  <c r="C33" i="17128" s="1"/>
  <c r="D96" i="2"/>
  <c r="C34" i="17128" s="1"/>
  <c r="E53" i="2"/>
  <c r="D31" i="17128" s="1"/>
  <c r="E69" i="2"/>
  <c r="F69" i="2" s="1"/>
  <c r="G69" i="2" s="1"/>
  <c r="H69" i="2" s="1"/>
  <c r="E71" i="2"/>
  <c r="F71" i="2" s="1"/>
  <c r="G71" i="2" s="1"/>
  <c r="H71" i="2" s="1"/>
  <c r="E88" i="2"/>
  <c r="D33" i="17128" s="1"/>
  <c r="E96" i="2"/>
  <c r="D34" i="17128" s="1"/>
  <c r="E23" i="2"/>
  <c r="F23" i="2" s="1"/>
  <c r="E40" i="2"/>
  <c r="F40" i="2" s="1"/>
  <c r="E56" i="2"/>
  <c r="E60" i="2" s="1"/>
  <c r="E76" i="2"/>
  <c r="E80" i="2" s="1"/>
  <c r="F53" i="2"/>
  <c r="E31" i="17128" s="1"/>
  <c r="F88" i="2"/>
  <c r="E33" i="17128" s="1"/>
  <c r="F96" i="2"/>
  <c r="E34" i="17128" s="1"/>
  <c r="F24" i="2"/>
  <c r="G24" i="2" s="1"/>
  <c r="H24" i="2" s="1"/>
  <c r="F41" i="2"/>
  <c r="G41" i="2" s="1"/>
  <c r="H41" i="2" s="1"/>
  <c r="F57" i="2"/>
  <c r="G57" i="2" s="1"/>
  <c r="F77" i="2"/>
  <c r="G77" i="2" s="1"/>
  <c r="H77" i="2" s="1"/>
  <c r="G53" i="2"/>
  <c r="F31" i="17128" s="1"/>
  <c r="G88" i="2"/>
  <c r="F33" i="17128" s="1"/>
  <c r="G96" i="2"/>
  <c r="F34" i="17128" s="1"/>
  <c r="G25" i="2"/>
  <c r="H25" i="2" s="1"/>
  <c r="G42" i="2"/>
  <c r="H42" i="2" s="1"/>
  <c r="G58" i="2"/>
  <c r="H58" i="2" s="1"/>
  <c r="G78" i="2"/>
  <c r="H78" i="2" s="1"/>
  <c r="H95" i="2"/>
  <c r="H87" i="2"/>
  <c r="H79" i="2"/>
  <c r="H72" i="2"/>
  <c r="H59" i="2"/>
  <c r="H43" i="2"/>
  <c r="H15" i="2"/>
  <c r="H14" i="2"/>
  <c r="H26" i="2"/>
  <c r="H67" i="2"/>
  <c r="H51" i="2"/>
  <c r="H50" i="2"/>
  <c r="H16" i="2"/>
  <c r="H17" i="2"/>
  <c r="H34" i="2"/>
  <c r="H94" i="2"/>
  <c r="H93" i="2"/>
  <c r="H92" i="2"/>
  <c r="H86" i="2"/>
  <c r="H85" i="2"/>
  <c r="H84" i="2"/>
  <c r="H65" i="2"/>
  <c r="H52" i="2"/>
  <c r="H49" i="2"/>
  <c r="H33" i="2"/>
  <c r="F35" i="2"/>
  <c r="F18" i="2"/>
  <c r="D20" i="17128" l="1"/>
  <c r="H237" i="1" s="1"/>
  <c r="E73" i="2"/>
  <c r="D32" i="17128" s="1"/>
  <c r="F56" i="2"/>
  <c r="G56" i="2" s="1"/>
  <c r="H88" i="2"/>
  <c r="D53" i="2"/>
  <c r="C31" i="17128" s="1"/>
  <c r="E22" i="2"/>
  <c r="F22" i="2" s="1"/>
  <c r="G22" i="2" s="1"/>
  <c r="D19" i="2"/>
  <c r="C29" i="17128" s="1"/>
  <c r="E39" i="2"/>
  <c r="F39" i="2" s="1"/>
  <c r="F44" i="2" s="1"/>
  <c r="E24" i="17128" s="1"/>
  <c r="H66" i="2"/>
  <c r="F119" i="2"/>
  <c r="G119" i="2" s="1"/>
  <c r="H119" i="2" s="1"/>
  <c r="H31" i="2"/>
  <c r="E19" i="2"/>
  <c r="D29" i="17128" s="1"/>
  <c r="H32" i="2"/>
  <c r="H96" i="2"/>
  <c r="E20" i="17128"/>
  <c r="I237" i="1" s="1"/>
  <c r="G234" i="1"/>
  <c r="C13" i="17128"/>
  <c r="F20" i="17128"/>
  <c r="J237" i="1" s="1"/>
  <c r="C20" i="17128"/>
  <c r="E36" i="2"/>
  <c r="D30" i="17128" s="1"/>
  <c r="G35" i="2"/>
  <c r="G36" i="2" s="1"/>
  <c r="F36" i="2"/>
  <c r="E30" i="17128" s="1"/>
  <c r="F19" i="2"/>
  <c r="E29" i="17128" s="1"/>
  <c r="G18" i="2"/>
  <c r="G19" i="2" s="1"/>
  <c r="F29" i="17128" s="1"/>
  <c r="G70" i="2"/>
  <c r="G73" i="2" s="1"/>
  <c r="F32" i="17128" s="1"/>
  <c r="F73" i="2"/>
  <c r="F122" i="2"/>
  <c r="G122" i="2" s="1"/>
  <c r="H122" i="2" s="1"/>
  <c r="H105" i="2"/>
  <c r="G60" i="2"/>
  <c r="H56" i="2"/>
  <c r="D25" i="17128"/>
  <c r="H57" i="2"/>
  <c r="G40" i="2"/>
  <c r="G23" i="2"/>
  <c r="F60" i="2"/>
  <c r="F76" i="2"/>
  <c r="G237" i="1" l="1"/>
  <c r="H22" i="2"/>
  <c r="H53" i="2"/>
  <c r="C35" i="17128"/>
  <c r="H35" i="2"/>
  <c r="G39" i="2"/>
  <c r="H39" i="2" s="1"/>
  <c r="G27" i="2"/>
  <c r="F23" i="17128" s="1"/>
  <c r="E44" i="2"/>
  <c r="D24" i="17128" s="1"/>
  <c r="E27" i="2"/>
  <c r="D23" i="17128" s="1"/>
  <c r="F27" i="2"/>
  <c r="E23" i="17128" s="1"/>
  <c r="E127" i="2"/>
  <c r="D12" i="17128" s="1"/>
  <c r="H234" i="1" s="1"/>
  <c r="F127" i="2"/>
  <c r="E12" i="17128" s="1"/>
  <c r="I234" i="1" s="1"/>
  <c r="D35" i="17128"/>
  <c r="H238" i="1" s="1"/>
  <c r="H19" i="2"/>
  <c r="H36" i="2"/>
  <c r="F30" i="17128"/>
  <c r="F35" i="17128" s="1"/>
  <c r="J238" i="1" s="1"/>
  <c r="H18" i="2"/>
  <c r="H60" i="2"/>
  <c r="H70" i="2"/>
  <c r="F114" i="2"/>
  <c r="E11" i="17128" s="1"/>
  <c r="I233" i="1" s="1"/>
  <c r="G114" i="2"/>
  <c r="F11" i="17128" s="1"/>
  <c r="J233" i="1" s="1"/>
  <c r="E114" i="2"/>
  <c r="H106" i="2"/>
  <c r="G127" i="2"/>
  <c r="F12" i="17128" s="1"/>
  <c r="H127" i="2"/>
  <c r="E32" i="17128"/>
  <c r="E35" i="17128" s="1"/>
  <c r="H73" i="2"/>
  <c r="H23" i="2"/>
  <c r="E237" i="1"/>
  <c r="H40" i="2"/>
  <c r="G76" i="2"/>
  <c r="G80" i="2" s="1"/>
  <c r="F25" i="17128" s="1"/>
  <c r="F80" i="2"/>
  <c r="E25" i="17128" s="1"/>
  <c r="C41" i="17128" l="1"/>
  <c r="C42" i="17128"/>
  <c r="C46" i="17128" s="1"/>
  <c r="H27" i="2"/>
  <c r="C49" i="17128"/>
  <c r="D26" i="17128"/>
  <c r="G238" i="1"/>
  <c r="G240" i="1" s="1"/>
  <c r="C44" i="17128"/>
  <c r="H44" i="2"/>
  <c r="E26" i="17128"/>
  <c r="E44" i="17128" s="1"/>
  <c r="G44" i="2"/>
  <c r="F24" i="17128" s="1"/>
  <c r="F26" i="17128" s="1"/>
  <c r="F44" i="17128" s="1"/>
  <c r="D49" i="17128"/>
  <c r="E49" i="17128" s="1"/>
  <c r="F49" i="17128" s="1"/>
  <c r="E13" i="17128"/>
  <c r="E41" i="17128" s="1"/>
  <c r="I238" i="1"/>
  <c r="I240" i="1" s="1"/>
  <c r="D11" i="17128"/>
  <c r="H114" i="2"/>
  <c r="J234" i="1"/>
  <c r="F13" i="17128"/>
  <c r="F41" i="17128" s="1"/>
  <c r="H76" i="2"/>
  <c r="H80" i="2" s="1"/>
  <c r="G15" i="17130" l="1"/>
  <c r="D44" i="17128"/>
  <c r="D45" i="17128" s="1"/>
  <c r="E238" i="1"/>
  <c r="E42" i="17128"/>
  <c r="D13" i="17128"/>
  <c r="H233" i="1"/>
  <c r="E233" i="1" s="1"/>
  <c r="F42" i="17128"/>
  <c r="J240" i="1"/>
  <c r="E234" i="1"/>
  <c r="C24" i="17130" l="1"/>
  <c r="E222" i="1"/>
  <c r="G28" i="17130"/>
  <c r="I24" i="17130"/>
  <c r="J222" i="1"/>
  <c r="E45" i="17128"/>
  <c r="F45" i="17128"/>
  <c r="D41" i="17128"/>
  <c r="D42" i="17128"/>
  <c r="F43" i="17128" s="1"/>
  <c r="H240" i="1"/>
  <c r="H241" i="1" s="1"/>
  <c r="I241" i="1" s="1"/>
  <c r="J241" i="1" s="1"/>
  <c r="N225" i="1"/>
  <c r="H207" i="1" l="1"/>
  <c r="G13" i="17130"/>
  <c r="I212" i="1"/>
  <c r="B6" i="17128"/>
  <c r="D46" i="17128"/>
  <c r="E46" i="17128" s="1"/>
  <c r="F46" i="17128" s="1"/>
  <c r="I210" i="1" s="1"/>
  <c r="D43" i="17128"/>
  <c r="D47" i="17128"/>
  <c r="E47" i="17128" s="1"/>
  <c r="F47" i="17128" s="1"/>
  <c r="C47" i="17128" s="1"/>
  <c r="E43" i="17128"/>
  <c r="C50" i="17128"/>
  <c r="F50" i="17128" s="1"/>
  <c r="I211" i="1" s="1"/>
  <c r="F48" i="17128" l="1"/>
  <c r="H205" i="1" l="1"/>
  <c r="G11" i="17130"/>
  <c r="B7" i="17128"/>
</calcChain>
</file>

<file path=xl/comments1.xml><?xml version="1.0" encoding="utf-8"?>
<comments xmlns="http://schemas.openxmlformats.org/spreadsheetml/2006/main">
  <authors>
    <author>ian</author>
  </authors>
  <commentList>
    <comment ref="H205" authorId="0" shapeId="0">
      <text>
        <r>
          <rPr>
            <sz val="9"/>
            <color indexed="81"/>
            <rFont val="Tahoma"/>
            <family val="2"/>
          </rPr>
          <t>The time from the point the project is deployed until the total net benefits equal the initial investment.</t>
        </r>
      </text>
    </comment>
    <comment ref="H207" authorId="0" shapeId="0">
      <text>
        <r>
          <rPr>
            <sz val="9"/>
            <color indexed="81"/>
            <rFont val="Tahoma"/>
            <family val="2"/>
          </rPr>
          <t>The average annual benefit over three years divided by the initial cost.  This is an annual number directly comparable to the cost of capital or other bank investments.</t>
        </r>
      </text>
    </comment>
    <comment ref="F237" authorId="0" shapeId="0">
      <text>
        <r>
          <rPr>
            <sz val="9"/>
            <color indexed="81"/>
            <rFont val="Tahoma"/>
            <family val="2"/>
          </rPr>
          <t>Capital expenses.  Items that are depreciated.</t>
        </r>
        <r>
          <rPr>
            <sz val="9"/>
            <color indexed="81"/>
            <rFont val="Tahoma"/>
            <family val="2"/>
          </rPr>
          <t xml:space="preserve">
</t>
        </r>
      </text>
    </comment>
    <comment ref="F238" authorId="0" shapeId="0">
      <text>
        <r>
          <rPr>
            <sz val="9"/>
            <color indexed="81"/>
            <rFont val="Tahoma"/>
            <family val="2"/>
          </rPr>
          <t>Operating expenses.  Items that are expensed in the year they occur.</t>
        </r>
      </text>
    </comment>
  </commentList>
</comments>
</file>

<file path=xl/comments2.xml><?xml version="1.0" encoding="utf-8"?>
<comments xmlns="http://schemas.openxmlformats.org/spreadsheetml/2006/main">
  <authors>
    <author>Nucleus</author>
    <author>ian</author>
    <author>Ian Campbell</author>
  </authors>
  <commentList>
    <comment ref="D4" authorId="0" shapeId="0">
      <text>
        <r>
          <rPr>
            <sz val="8"/>
            <color indexed="81"/>
            <rFont val="Tahoma"/>
            <family val="2"/>
          </rPr>
          <t xml:space="preserve">This is the total effective tax rate.  If you are not sure of the tax rate, use 45% as a rough estimate.  This number is most important when you are calculating the benefit from depreciation.  </t>
        </r>
      </text>
    </comment>
    <comment ref="D5" authorId="0" shapeId="0">
      <text>
        <r>
          <rPr>
            <sz val="8"/>
            <color indexed="81"/>
            <rFont val="Tahoma"/>
            <family val="2"/>
          </rPr>
          <t xml:space="preserve">This is the corporate discount or borrowing rate.  It's used in the NPV and IRR calculations.  If you are not sure, consider a 7% rate. </t>
        </r>
      </text>
    </comment>
    <comment ref="D6" authorId="0" shapeId="0">
      <text>
        <r>
          <rPr>
            <sz val="8"/>
            <color indexed="81"/>
            <rFont val="Tahoma"/>
            <family val="2"/>
          </rPr>
          <t xml:space="preserve">For consistency in evaluating the viability of projects most organizations use a 5-year straight-line depreciation schedule.  </t>
        </r>
      </text>
    </comment>
    <comment ref="C12" authorId="0" shapeId="0">
      <text>
        <r>
          <rPr>
            <b/>
            <sz val="8"/>
            <color indexed="81"/>
            <rFont val="Tahoma"/>
            <family val="2"/>
          </rPr>
          <t>Nucleus:</t>
        </r>
        <r>
          <rPr>
            <sz val="8"/>
            <color indexed="81"/>
            <rFont val="Tahoma"/>
            <family val="2"/>
          </rPr>
          <t xml:space="preserve">
Enter all software costs you expect to expense as a result of the project.  Be sure to include future costs as you increase the project rollout.</t>
        </r>
      </text>
    </comment>
    <comment ref="G14" authorId="1" shapeId="0">
      <text>
        <r>
          <rPr>
            <sz val="9"/>
            <color indexed="81"/>
            <rFont val="Tahoma"/>
            <family val="2"/>
          </rPr>
          <t xml:space="preserve">If this cell is zero model it allocating license paymentst the beginning of the period.  The first payment is included in the pre-start costs and the year 3 payment is including at the end of year 2.  To not artificially inflate the cost of the project during the 3-year period analyzed by this tool the year 4 payment is not included here.     </t>
        </r>
        <r>
          <rPr>
            <b/>
            <sz val="9"/>
            <color indexed="81"/>
            <rFont val="Tahoma"/>
            <family val="2"/>
          </rPr>
          <t xml:space="preserve">
</t>
        </r>
      </text>
    </comment>
    <comment ref="H21"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38"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55"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75"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D104" authorId="2" shapeId="0">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 ref="D118" authorId="2" shapeId="0">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List>
</comments>
</file>

<file path=xl/comments3.xml><?xml version="1.0" encoding="utf-8"?>
<comments xmlns="http://schemas.openxmlformats.org/spreadsheetml/2006/main">
  <authors>
    <author>ian</author>
  </authors>
  <commentList>
    <comment ref="G11" authorId="0" shapeId="0">
      <text>
        <r>
          <rPr>
            <sz val="9"/>
            <color indexed="81"/>
            <rFont val="Tahoma"/>
            <family val="2"/>
          </rPr>
          <t>The time from the point the project is deployed until the total net benefits equal the initial investment.</t>
        </r>
      </text>
    </comment>
    <comment ref="G13" authorId="0" shapeId="0">
      <text>
        <r>
          <rPr>
            <sz val="9"/>
            <color indexed="81"/>
            <rFont val="Tahoma"/>
            <family val="2"/>
          </rPr>
          <t>The average annual benefit over three years divided by the initial cost.  This is an annual number directly comparable to the cost of capital or other bank investments.</t>
        </r>
      </text>
    </comment>
  </commentList>
</comments>
</file>

<file path=xl/sharedStrings.xml><?xml version="1.0" encoding="utf-8"?>
<sst xmlns="http://schemas.openxmlformats.org/spreadsheetml/2006/main" count="353" uniqueCount="222">
  <si>
    <t>Year 1</t>
  </si>
  <si>
    <t>Year 2</t>
  </si>
  <si>
    <t>Year 3</t>
  </si>
  <si>
    <t>Initial</t>
  </si>
  <si>
    <t>Software</t>
  </si>
  <si>
    <t>Hardware</t>
  </si>
  <si>
    <t>Personnel</t>
  </si>
  <si>
    <t>Consulting</t>
  </si>
  <si>
    <t>Training</t>
  </si>
  <si>
    <t>Totals</t>
  </si>
  <si>
    <t>Results</t>
  </si>
  <si>
    <t>Trainer cost</t>
  </si>
  <si>
    <t>Employee time</t>
  </si>
  <si>
    <t>Other</t>
  </si>
  <si>
    <t>Airfare</t>
  </si>
  <si>
    <t>Direct</t>
  </si>
  <si>
    <t>Indirect</t>
  </si>
  <si>
    <t>Net cash flow after taxes</t>
  </si>
  <si>
    <t>Annual ROI - direct and indirect benefits</t>
  </si>
  <si>
    <t>Annual ROI - direct benefits only</t>
  </si>
  <si>
    <t>Net cash flow before taxes</t>
  </si>
  <si>
    <t>Net cash flow after taxes (direct only)</t>
  </si>
  <si>
    <t>Direct mail and Webcast</t>
  </si>
  <si>
    <t>Telemarketing</t>
  </si>
  <si>
    <t>FINANCIAL ANALYSIS</t>
  </si>
  <si>
    <t>FINANCIAL ASSUMPTIONS</t>
  </si>
  <si>
    <t>Pre-start</t>
  </si>
  <si>
    <t>SOFTWARE - EXPENSED</t>
  </si>
  <si>
    <t>HARDWARE - EXPENSED</t>
  </si>
  <si>
    <t>PERSONNEL</t>
  </si>
  <si>
    <t>TRAINING</t>
  </si>
  <si>
    <t>OTHER</t>
  </si>
  <si>
    <t>DIRECT</t>
  </si>
  <si>
    <t>INDIRECT</t>
  </si>
  <si>
    <t>TOTAL PERSONNEL</t>
  </si>
  <si>
    <t>TOTAL TRAINING</t>
  </si>
  <si>
    <t>TOTAL CONSULTING</t>
  </si>
  <si>
    <t>TOTAL HARDWARE - DEPRECIATED</t>
  </si>
  <si>
    <t>TOTAL HARDWARE - EXPENSED</t>
  </si>
  <si>
    <t>TOTAL SOFTWARE - DEPRECIATED</t>
  </si>
  <si>
    <t>TOTAL SOFTWARE - EXPENSED</t>
  </si>
  <si>
    <t>TOTAL - DIRECT</t>
  </si>
  <si>
    <t>Cost Calculations</t>
  </si>
  <si>
    <t>Benefit Calculations</t>
  </si>
  <si>
    <t>TOTAL - INDIRECT</t>
  </si>
  <si>
    <t>Server hardware costs</t>
  </si>
  <si>
    <t>Integration</t>
  </si>
  <si>
    <t>Future project based</t>
  </si>
  <si>
    <t>Ongoing</t>
  </si>
  <si>
    <t>Outside location costs</t>
  </si>
  <si>
    <t>Cost of capital</t>
  </si>
  <si>
    <t>Tax rate:</t>
  </si>
  <si>
    <t>Maintenance fees</t>
  </si>
  <si>
    <t>Total per period</t>
  </si>
  <si>
    <t>All government taxes</t>
  </si>
  <si>
    <t>Net Present Value (NPV)</t>
  </si>
  <si>
    <t>Payback (Years)</t>
  </si>
  <si>
    <t>Average Annual Cost of Ownership</t>
  </si>
  <si>
    <t>3-Year IRR</t>
  </si>
  <si>
    <t>Cost of capital:</t>
  </si>
  <si>
    <t>Capital purchases - Initial year</t>
  </si>
  <si>
    <t>Capital purchases - First year</t>
  </si>
  <si>
    <t>Capital purchases - Second year</t>
  </si>
  <si>
    <t>Capital purchases - Third year</t>
  </si>
  <si>
    <t>Capital purchases - from above</t>
  </si>
  <si>
    <t>Book</t>
  </si>
  <si>
    <t>Product license charges</t>
  </si>
  <si>
    <t>HARDWARE - CAPITALIZED</t>
  </si>
  <si>
    <t>SOFTWARE - CAPITALIZED</t>
  </si>
  <si>
    <t>Third-party consulting</t>
  </si>
  <si>
    <t>Deployment and upgrade consulting</t>
  </si>
  <si>
    <t>CONSULTING - EXPENSED</t>
  </si>
  <si>
    <t>CONSULTING - CAPITALIZED</t>
  </si>
  <si>
    <t>TOTAL CONSULTING - DEPRECIATED</t>
  </si>
  <si>
    <t xml:space="preserve">  Management</t>
  </si>
  <si>
    <t xml:space="preserve">  Administrators</t>
  </si>
  <si>
    <t>Project consulting and personnel</t>
  </si>
  <si>
    <t>PERSONNEL - CAPITALIZED</t>
  </si>
  <si>
    <t>TOTAL PERSONNEL - DEPRECIATED</t>
  </si>
  <si>
    <t>Depreciation method:</t>
  </si>
  <si>
    <t>Capital cost - Initial year</t>
  </si>
  <si>
    <t>Capital cost - First year</t>
  </si>
  <si>
    <t>Capital cost - Second year</t>
  </si>
  <si>
    <t>Capital cost - Third year</t>
  </si>
  <si>
    <t>Payback period</t>
  </si>
  <si>
    <t xml:space="preserve">  Information technology</t>
  </si>
  <si>
    <t xml:space="preserve">  Other staff</t>
  </si>
  <si>
    <t>Product license</t>
  </si>
  <si>
    <t>What is the average fully loaded annual cost of an IT person?</t>
  </si>
  <si>
    <t>Total Costs</t>
  </si>
  <si>
    <t>Cumulative Net Benefit</t>
  </si>
  <si>
    <t>Power and cooling costs</t>
  </si>
  <si>
    <t>Initial deployment</t>
  </si>
  <si>
    <t>Ongoing Support</t>
  </si>
  <si>
    <t>Rapid Financial Business Case</t>
  </si>
  <si>
    <t>Payback Period</t>
  </si>
  <si>
    <t xml:space="preserve">Annual ROI </t>
  </si>
  <si>
    <t>Net Present Value</t>
  </si>
  <si>
    <t>Average Annual Net Benefit</t>
  </si>
  <si>
    <t>CAPEX</t>
  </si>
  <si>
    <t>OPEX</t>
  </si>
  <si>
    <t>Net Cash Flows</t>
  </si>
  <si>
    <t>Total Benefits</t>
  </si>
  <si>
    <t>Internal Rate of Return (IRR)</t>
  </si>
  <si>
    <t>Cost : Benefit</t>
  </si>
  <si>
    <t>Ratio</t>
  </si>
  <si>
    <t>Infographic: Building the financial business case</t>
  </si>
  <si>
    <t>Maximizing the potential return on investment</t>
  </si>
  <si>
    <t>Quantifying the value of increased productivity</t>
  </si>
  <si>
    <t>Understanding the metrics: NPV versus ROI</t>
  </si>
  <si>
    <t>The strengths and weaknesses of TCO</t>
  </si>
  <si>
    <t>NucleusResearch.com</t>
  </si>
  <si>
    <t>Indirect benefits: The invisible ROI drivers</t>
  </si>
  <si>
    <t>Nucleus Research Inc.</t>
  </si>
  <si>
    <t xml:space="preserve">Boston MA 02109 </t>
  </si>
  <si>
    <t>100 State Street</t>
  </si>
  <si>
    <t>Nucleus Research is a global provider of investigative, case-based technology research and advisory services that provide real-world insight into maximizing technology value. For more information, visit NucleusResearch.com.</t>
  </si>
  <si>
    <t>For a cloud solution, what is the annual subscription cost?</t>
  </si>
  <si>
    <t>What is the annual maintenance cost for the software?</t>
  </si>
  <si>
    <t>What is the total initial cost of hardware purchased for the project?</t>
  </si>
  <si>
    <t>What is the maintenance cost for this hardware?</t>
  </si>
  <si>
    <t>What is the average cost for power and cooling per year for these devices?</t>
  </si>
  <si>
    <t>What is the average fully loaded annual cost of a manager?</t>
  </si>
  <si>
    <t>How many total hours will internal technology staff spend on the initial deployment?</t>
  </si>
  <si>
    <t>How many technology staff will be assigned to ongoing system maintenance?</t>
  </si>
  <si>
    <t>Consulting and professional services are typically used for initial deployment, custom development, integration, and training.</t>
  </si>
  <si>
    <t>What is the total initial cost of consulting and professional services for the project?</t>
  </si>
  <si>
    <t>What percentage of their time can they save with the new solution?</t>
  </si>
  <si>
    <t>How many employees will use the new solution?</t>
  </si>
  <si>
    <t>Annual benefit from increased employee productivity:</t>
  </si>
  <si>
    <t>What is your annual audit cost?</t>
  </si>
  <si>
    <t>By what percentage can you reduce this cost?</t>
  </si>
  <si>
    <t>Annual benefit from reduced audit costs:</t>
  </si>
  <si>
    <t>What is your average inventory value?</t>
  </si>
  <si>
    <t>What is your cost of capital?</t>
  </si>
  <si>
    <t>By what percentage can you reduce your current inventory?</t>
  </si>
  <si>
    <t>Annual benefit from reduced inventory:</t>
  </si>
  <si>
    <t>If you are purchasing the solution, what is the initial cost of software licenses?</t>
  </si>
  <si>
    <t>What are your total annual sales?</t>
  </si>
  <si>
    <t>What is your profit margin?</t>
  </si>
  <si>
    <t>Annual benefit from increased profits:</t>
  </si>
  <si>
    <t>Total of all other benefits:</t>
  </si>
  <si>
    <t>Other annual direct or hard benefits not included above:</t>
  </si>
  <si>
    <t>Other annual indirect or soft benefits not included above:</t>
  </si>
  <si>
    <t>How many total hours will management spend on the initial deployment?</t>
  </si>
  <si>
    <t>What is the average annual fully loaded cost of an employee?</t>
  </si>
  <si>
    <t>Subscription cost</t>
  </si>
  <si>
    <t>Page 6</t>
  </si>
  <si>
    <t>1-617-720-2000</t>
  </si>
  <si>
    <t xml:space="preserve">Allocate the payments at the beginning of the period (initial year, year 1, and year 2).  </t>
  </si>
  <si>
    <t>Allocate the payments within the period (year 1, year 2, and year 3).</t>
  </si>
  <si>
    <t xml:space="preserve">         How would you like to account for the cloud subscription payments?</t>
  </si>
  <si>
    <t>OPPORTUNITY</t>
  </si>
  <si>
    <r>
      <t xml:space="preserve">Nucleus Research is registered with the National Association of State Boards of Accountancy.  Registration number: </t>
    </r>
    <r>
      <rPr>
        <i/>
        <sz val="8"/>
        <color theme="0" tint="-0.499984740745262"/>
        <rFont val="Corbel"/>
        <family val="2"/>
      </rPr>
      <t>108024</t>
    </r>
  </si>
  <si>
    <t>INCREASED EMPLOYEE PRODUCTIVITY</t>
  </si>
  <si>
    <t>BENEFITS</t>
  </si>
  <si>
    <t>REDUCED ACCOUNTING AND AUDIT COSTS</t>
  </si>
  <si>
    <t>REDUCED INVENTORY</t>
  </si>
  <si>
    <t>INCREASED PROFITS</t>
  </si>
  <si>
    <t>OTHER BENEFITS</t>
  </si>
  <si>
    <t>COSTS</t>
  </si>
  <si>
    <t>SOFTWARE</t>
  </si>
  <si>
    <t>HARDWARE</t>
  </si>
  <si>
    <t>EXTERNAL CONSULTING AND PROFESSIONAL SERVICES</t>
  </si>
  <si>
    <t>INTERNAL STAFF</t>
  </si>
  <si>
    <t>RELATED RESEARCH</t>
  </si>
  <si>
    <t>SUMMARY DATA</t>
  </si>
  <si>
    <t>BUSINESS CASE DEVELOPMENT</t>
  </si>
  <si>
    <t>FINANCIAL RESULTS</t>
  </si>
  <si>
    <t>TYPES OF BENEFITS</t>
  </si>
  <si>
    <t>COSTS - CAPITALIZED ASSETS</t>
  </si>
  <si>
    <t>COSTS - DEPRECIATION SCHEDULE</t>
  </si>
  <si>
    <t>COSTS - EXPENSED</t>
  </si>
  <si>
    <t xml:space="preserve">CUMULATIVE NET BENEFIT  </t>
  </si>
  <si>
    <t xml:space="preserve">NET CASH FLOWS </t>
  </si>
  <si>
    <t>Check here if this is a capital expense (CAPEX) that should be depreciated.</t>
  </si>
  <si>
    <t>Average Annual  Benefit</t>
  </si>
  <si>
    <t>Nucleus Research is the leading provider of investigative technology research and is registered with the National Association of State Boards of Accountancy.  NASBA registration number: 108024</t>
  </si>
  <si>
    <t>CUMULATIVE NET BENEFIT</t>
  </si>
  <si>
    <t>Nucleus Research is the leading provider of investigative technology research.</t>
  </si>
  <si>
    <t xml:space="preserve"> SNAPSHOT RESULTS</t>
  </si>
  <si>
    <t xml:space="preserve">Copyright © 2015 Nucleus Research Inc.   </t>
  </si>
  <si>
    <t xml:space="preserve">All calculations are based on Nucleus Research's independent analysis of the expected costs and benefits associated with the solution.  </t>
  </si>
  <si>
    <t>SUPPLY CHAIN MANAGEMENT</t>
  </si>
  <si>
    <t>Prepared For: Company Name Here</t>
  </si>
  <si>
    <t>MARKET OVERVIEW</t>
  </si>
  <si>
    <t>Hardware costs include servers purchased to support the SCM solution and any additional networking or security hardware required as part of the deployment.  Additional hardware may be needed to support networking, integration, and wireless and mobile devices.</t>
  </si>
  <si>
    <t>By what percentage can you increase sales using SCM?</t>
  </si>
  <si>
    <t>REDUCED REGULATORY COSTS</t>
  </si>
  <si>
    <t>How much do you spend annually on regulatory and customs costs?</t>
  </si>
  <si>
    <t>By what percentage can this cost be reduced through improved reporting and supply chain management?</t>
  </si>
  <si>
    <t>Annual benefit from reduced regulatory costs:</t>
  </si>
  <si>
    <t>How much to you spend each year on inbound and outbound transportation?</t>
  </si>
  <si>
    <t>Using SCM, by what percentage can you reduce your transportation costs?</t>
  </si>
  <si>
    <t>Annual benefit from reduced transportation costs:</t>
  </si>
  <si>
    <t>REDUCED TRANSPORTATION COSTS</t>
  </si>
  <si>
    <t>REDUCED WAREHOUSING COSTS</t>
  </si>
  <si>
    <t>How much do you spend on facilities and warehousing costs?</t>
  </si>
  <si>
    <t>Using SCM, by what percentage can you reduce your warehousing costs?</t>
  </si>
  <si>
    <t>Annual benefit from reduced warehousing costs:</t>
  </si>
  <si>
    <t>REDUCED MATERIALS COSTS</t>
  </si>
  <si>
    <t>What is your total spend annually on materials?</t>
  </si>
  <si>
    <t>Through better supply chain management, by what percentage can you reduce these costs?</t>
  </si>
  <si>
    <t>Annual benefit from reduced materials costs:</t>
  </si>
  <si>
    <t>REDUCED OBSOLESCENCE COSTS</t>
  </si>
  <si>
    <t xml:space="preserve">The personnel costs for an SCM  project include the initial time devoted to the management and deployment of the solution.  On an ongoing basis, the time devoted to managing the solution should be included in the project costs.  </t>
  </si>
  <si>
    <t>SUPPLY CHAIN MANAGEMENT RESEARCH</t>
  </si>
  <si>
    <t>Search the latest SCM research from Nucleus Research</t>
  </si>
  <si>
    <t>Increased worker productivity is one of the commonly cited benefits from a supply chain management deployment. Execution tools often reduce headcount while planning tools allow staffs to increase labor output to manage increased workloads. Both tools enable companies to redirect resources from tactical to strategic tasks.</t>
  </si>
  <si>
    <t>Nucleus found SCM solutions have a substantial impact on the overall inventory and inventory carrying costs. It’s not unreasonable to expect an application to slash inventory by as much as 30 percent in situations where the company has not used a tool previously for that purpose.</t>
  </si>
  <si>
    <t>Nucleus analysts found SCM solutions can reduce the cost of regulatory and customs compliance and the risk of violations and fines. Companies involved in cross-border trade in particular can reduce government fines between 8 and 10 percent with software tools.</t>
  </si>
  <si>
    <t>SCM tools reduce the costs of materials by finding lower-priced sources for procurement and suppliers. Although materials costs vary widely by industry and supplier, it’s not uncommon for a company to obtain a 25 percent savings.</t>
  </si>
  <si>
    <t>Nucleus analyst found SCM solutions can reduce the cost of obsolescent and associated charges. In fact, a company can slash obsolescent costs by as much as 20 percent in a period of three months alone with these solutions.</t>
  </si>
  <si>
    <t>Organizations using an outside firm to audit their books often find that they are able to reduce audit costs when implementing SCM technology to manage assets. In particular, execution solutions with descriptive analytics and built-in record keeping can eliminate the need for auditing services.</t>
  </si>
  <si>
    <t>Many companies are able to increase profit by either increasing sales or identifying areas where automation can reduce the bottomline costs. It’s not unusual for a company to experience a 2 to 5 percent margin improvement.</t>
  </si>
  <si>
    <t>p164 - Supply Chain Management ROI business case tool</t>
  </si>
  <si>
    <t xml:space="preserve">Competition in the market for supply chain applications is fierce as makers of speciality software challenge suite or enterprise resource planning vendors for business. Along with functionality vendors with a suite of supply chain tools extoll the value of application integration when selling their wares. For their part, best of breed vendors counter by stressing the value of their broader functionality or ease of use.
</t>
  </si>
  <si>
    <t xml:space="preserve">Supply chain executives want the best tool for the job but often find themselves squared off against the chief information officer in software selection. Because supply chain executives are often judged on their ability to control operational costs in complex supply chains, they recognize the importance of specialized applications for distribution, inventory, planning, and transportation in helping them perform their job. Supply chain executives who use these tools need to be able to demonstrate the payback potential of a software selection to the chief executive officer before gaining approval for an expenditure. 
</t>
  </si>
  <si>
    <t>Nucleus analysts found that SCM tools can reduce both inbound and outbound shipping costs. Execution tools can cut annual shipping expense between 5 and 20 percent while planning tools driving strategic shifts in transportation practices can slash costs by as much as 50 percent.</t>
  </si>
  <si>
    <t xml:space="preserve">Nucleus found SCM solutions can reduce the cost of warehouse facilities. Depending on the warehouse environment, execution tools can lower operating and overhead costs in the range of 11 to 20 percent. Planning tools can determine what facility expenses can be avoided without impacting supply chain operations. </t>
  </si>
  <si>
    <t>Other benefits from an SCM deployment include improved partner management, visibility, and reduced administrative overhead. As supply chain trading partners begin working closer together in the global, digital economy, synergies could reduce personnel and overhead costs</t>
  </si>
  <si>
    <t xml:space="preserve">The software costs for an SCM include the initial license and the ongoing annual costs for a subscription license and maintenance fees.  Other costs may include operating system, support software, or other desktop upgrades and network software changes.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</si>
</sst>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44" formatCode="_(&quot;$&quot;* #,##0.00_);_(&quot;$&quot;* \(#,##0.00\);_(&quot;$&quot;* &quot;-&quot;??_);_(@_)"/>
    <numFmt numFmtId="43" formatCode="_(* #,##0.00_);_(* \(#,##0.00\);_(* &quot;-&quot;??_);_(@_)"/>
    <numFmt numFmtId="164" formatCode="0.0%"/>
    <numFmt numFmtId="165" formatCode="&quot;$&quot;#,##0"/>
    <numFmt numFmtId="166" formatCode="0.00_);\(0.00\)"/>
    <numFmt numFmtId="167" formatCode="0.0\ &quot;years&quot;"/>
    <numFmt numFmtId="168" formatCode="0.0\ &quot;employees&quot;"/>
    <numFmt numFmtId="169" formatCode="#&quot;-year straight-line&quot;"/>
    <numFmt numFmtId="170" formatCode="&quot;1 : &quot;#.0"/>
    <numFmt numFmtId="171" formatCode="0&quot;% Indirect&quot;"/>
    <numFmt numFmtId="172" formatCode="&quot;Direct &quot;0&quot;%&quot;"/>
    <numFmt numFmtId="173" formatCode="&quot; 1 : &quot;#.0"/>
    <numFmt numFmtId="174" formatCode="#,##0\ &quot;employees&quot;"/>
    <numFmt numFmtId="175" formatCode="&quot;Annual ROI:&quot;\ 0%"/>
    <numFmt numFmtId="176" formatCode="&quot;Payback period:&quot;\ 0.0\ &quot;years&quot;"/>
    <numFmt numFmtId="177" formatCode="0\ &quot;hours&quot;"/>
  </numFmts>
  <fonts count="86" x14ac:knownFonts="1">
    <font>
      <sz val="10"/>
      <name val="Arial"/>
    </font>
    <font>
      <sz val="10"/>
      <name val="Arial"/>
      <family val="2"/>
    </font>
    <font>
      <b/>
      <sz val="10"/>
      <name val="Calibri"/>
      <family val="2"/>
    </font>
    <font>
      <sz val="7"/>
      <name val="Calibri"/>
      <family val="2"/>
    </font>
    <font>
      <sz val="8"/>
      <name val="Verdana"/>
      <family val="2"/>
    </font>
    <font>
      <sz val="10"/>
      <name val="Arial"/>
      <family val="2"/>
    </font>
    <font>
      <sz val="9"/>
      <color indexed="81"/>
      <name val="Tahoma"/>
      <family val="2"/>
    </font>
    <font>
      <sz val="8"/>
      <color indexed="81"/>
      <name val="Tahoma"/>
      <family val="2"/>
    </font>
    <font>
      <sz val="10"/>
      <name val="Calibri"/>
      <family val="2"/>
    </font>
    <font>
      <b/>
      <sz val="8"/>
      <name val="Calibri"/>
      <family val="2"/>
    </font>
    <font>
      <sz val="8"/>
      <name val="Segoe UI"/>
      <family val="2"/>
    </font>
    <font>
      <b/>
      <sz val="8"/>
      <name val="Segoe UI"/>
      <family val="2"/>
    </font>
    <font>
      <sz val="10"/>
      <color indexed="9"/>
      <name val="Segoe UI"/>
      <family val="2"/>
    </font>
    <font>
      <sz val="10"/>
      <name val="Segoe UI"/>
      <family val="2"/>
    </font>
    <font>
      <b/>
      <sz val="48"/>
      <color indexed="55"/>
      <name val="Segoe UI"/>
      <family val="2"/>
    </font>
    <font>
      <sz val="8"/>
      <color indexed="63"/>
      <name val="Segoe UI"/>
      <family val="2"/>
    </font>
    <font>
      <sz val="8"/>
      <color indexed="10"/>
      <name val="Segoe UI"/>
      <family val="2"/>
    </font>
    <font>
      <sz val="8"/>
      <color indexed="9"/>
      <name val="Segoe UI"/>
      <family val="2"/>
    </font>
    <font>
      <i/>
      <sz val="8"/>
      <name val="Segoe UI"/>
      <family val="2"/>
    </font>
    <font>
      <sz val="8"/>
      <color indexed="47"/>
      <name val="Segoe UI"/>
      <family val="2"/>
    </font>
    <font>
      <sz val="8"/>
      <color theme="0"/>
      <name val="Segoe UI"/>
      <family val="2"/>
    </font>
    <font>
      <b/>
      <sz val="8"/>
      <color indexed="81"/>
      <name val="Tahoma"/>
      <family val="2"/>
    </font>
    <font>
      <b/>
      <sz val="8"/>
      <color indexed="10"/>
      <name val="Segoe UI"/>
      <family val="2"/>
    </font>
    <font>
      <u/>
      <sz val="10"/>
      <color theme="10"/>
      <name val="Arial"/>
      <family val="2"/>
    </font>
    <font>
      <i/>
      <sz val="8"/>
      <color theme="0"/>
      <name val="Segoe UI"/>
      <family val="2"/>
    </font>
    <font>
      <b/>
      <sz val="9"/>
      <color indexed="81"/>
      <name val="Tahoma"/>
      <family val="2"/>
    </font>
    <font>
      <sz val="8"/>
      <name val="Corbel"/>
      <family val="2"/>
    </font>
    <font>
      <b/>
      <sz val="8"/>
      <name val="Corbel"/>
      <family val="2"/>
    </font>
    <font>
      <sz val="14"/>
      <name val="Corbel"/>
      <family val="2"/>
    </font>
    <font>
      <sz val="10"/>
      <color indexed="9"/>
      <name val="Corbel"/>
      <family val="2"/>
    </font>
    <font>
      <sz val="10"/>
      <name val="Corbel"/>
      <family val="2"/>
    </font>
    <font>
      <b/>
      <sz val="10"/>
      <name val="Corbel"/>
      <family val="2"/>
    </font>
    <font>
      <u/>
      <sz val="8"/>
      <name val="Corbel"/>
      <family val="2"/>
    </font>
    <font>
      <sz val="22"/>
      <color rgb="FF800000"/>
      <name val="Corbel"/>
      <family val="2"/>
    </font>
    <font>
      <b/>
      <sz val="16"/>
      <color theme="0" tint="-0.499984740745262"/>
      <name val="Corbel"/>
      <family val="2"/>
    </font>
    <font>
      <b/>
      <sz val="11"/>
      <color rgb="FF800000"/>
      <name val="Corbel"/>
      <family val="2"/>
    </font>
    <font>
      <sz val="14"/>
      <color rgb="FF800000"/>
      <name val="Corbel"/>
      <family val="2"/>
    </font>
    <font>
      <sz val="8"/>
      <color theme="0" tint="-0.499984740745262"/>
      <name val="Corbel"/>
      <family val="2"/>
    </font>
    <font>
      <i/>
      <sz val="8"/>
      <color theme="0" tint="-0.499984740745262"/>
      <name val="Corbel"/>
      <family val="2"/>
    </font>
    <font>
      <i/>
      <sz val="8"/>
      <color theme="1" tint="0.34998626667073579"/>
      <name val="Corbel"/>
      <family val="2"/>
    </font>
    <font>
      <i/>
      <sz val="10"/>
      <color theme="1" tint="0.34998626667073579"/>
      <name val="Corbel"/>
      <family val="2"/>
    </font>
    <font>
      <sz val="8"/>
      <color indexed="63"/>
      <name val="Corbel"/>
      <family val="2"/>
    </font>
    <font>
      <b/>
      <sz val="11"/>
      <name val="Corbel"/>
      <family val="2"/>
    </font>
    <font>
      <i/>
      <sz val="8"/>
      <name val="Corbel"/>
      <family val="2"/>
    </font>
    <font>
      <sz val="8"/>
      <color indexed="9"/>
      <name val="Corbel"/>
      <family val="2"/>
    </font>
    <font>
      <i/>
      <sz val="8"/>
      <color indexed="10"/>
      <name val="Corbel"/>
      <family val="2"/>
    </font>
    <font>
      <sz val="8"/>
      <color indexed="10"/>
      <name val="Corbel"/>
      <family val="2"/>
    </font>
    <font>
      <sz val="8"/>
      <color theme="0"/>
      <name val="Corbel"/>
      <family val="2"/>
    </font>
    <font>
      <sz val="8"/>
      <color indexed="47"/>
      <name val="Corbel"/>
      <family val="2"/>
    </font>
    <font>
      <b/>
      <sz val="11"/>
      <color indexed="10"/>
      <name val="Corbel"/>
      <family val="2"/>
    </font>
    <font>
      <sz val="8"/>
      <color indexed="8"/>
      <name val="Corbel"/>
      <family val="2"/>
    </font>
    <font>
      <b/>
      <sz val="8"/>
      <color indexed="10"/>
      <name val="Corbel"/>
      <family val="2"/>
    </font>
    <font>
      <b/>
      <sz val="9"/>
      <name val="Corbel"/>
      <family val="2"/>
    </font>
    <font>
      <sz val="9"/>
      <name val="Corbel"/>
      <family val="2"/>
    </font>
    <font>
      <sz val="7"/>
      <name val="Corbel"/>
      <family val="2"/>
    </font>
    <font>
      <b/>
      <sz val="26"/>
      <name val="Corbel"/>
      <family val="2"/>
    </font>
    <font>
      <b/>
      <sz val="12"/>
      <name val="Corbel"/>
      <family val="2"/>
    </font>
    <font>
      <sz val="8"/>
      <color rgb="FFFF0000"/>
      <name val="Corbel"/>
      <family val="2"/>
    </font>
    <font>
      <b/>
      <sz val="8"/>
      <color rgb="FFFF0000"/>
      <name val="Corbel"/>
      <family val="2"/>
    </font>
    <font>
      <sz val="6"/>
      <color theme="0" tint="-0.249977111117893"/>
      <name val="Corbel"/>
      <family val="2"/>
    </font>
    <font>
      <sz val="6"/>
      <name val="Corbel"/>
      <family val="2"/>
    </font>
    <font>
      <b/>
      <sz val="8"/>
      <color indexed="63"/>
      <name val="Corbel"/>
      <family val="2"/>
    </font>
    <font>
      <b/>
      <sz val="8"/>
      <color indexed="9"/>
      <name val="Corbel"/>
      <family val="2"/>
    </font>
    <font>
      <sz val="9"/>
      <color theme="0"/>
      <name val="Corbel"/>
      <family val="2"/>
    </font>
    <font>
      <sz val="9"/>
      <color indexed="9"/>
      <name val="Corbel"/>
      <family val="2"/>
    </font>
    <font>
      <sz val="9"/>
      <color theme="0" tint="-4.9989318521683403E-2"/>
      <name val="Corbel"/>
      <family val="2"/>
    </font>
    <font>
      <b/>
      <sz val="8"/>
      <color indexed="8"/>
      <name val="Corbel"/>
      <family val="2"/>
    </font>
    <font>
      <b/>
      <sz val="12"/>
      <color theme="0" tint="-0.499984740745262"/>
      <name val="Corbel"/>
      <family val="2"/>
    </font>
    <font>
      <b/>
      <sz val="9"/>
      <color theme="0"/>
      <name val="Corbel"/>
      <family val="2"/>
    </font>
    <font>
      <b/>
      <sz val="8"/>
      <color theme="0"/>
      <name val="Corbel"/>
      <family val="2"/>
    </font>
    <font>
      <sz val="8"/>
      <color theme="0" tint="-4.9989318521683403E-2"/>
      <name val="Corbel"/>
      <family val="2"/>
    </font>
    <font>
      <b/>
      <sz val="11"/>
      <color theme="0"/>
      <name val="Corbel"/>
      <family val="2"/>
    </font>
    <font>
      <sz val="10"/>
      <color theme="0"/>
      <name val="Corbel"/>
      <family val="2"/>
    </font>
    <font>
      <sz val="11"/>
      <color theme="0"/>
      <name val="Corbel"/>
      <family val="2"/>
    </font>
    <font>
      <sz val="48"/>
      <color theme="0" tint="-0.14999847407452621"/>
      <name val="Corbel"/>
      <family val="2"/>
    </font>
    <font>
      <sz val="8"/>
      <color theme="9" tint="-0.499984740745262"/>
      <name val="Corbel"/>
      <family val="2"/>
    </font>
    <font>
      <sz val="8"/>
      <color theme="9" tint="-0.499984740745262"/>
      <name val="Segoe UI"/>
      <family val="2"/>
    </font>
    <font>
      <i/>
      <sz val="8"/>
      <color theme="9" tint="-0.499984740745262"/>
      <name val="Segoe UI"/>
      <family val="2"/>
    </font>
    <font>
      <sz val="10"/>
      <color theme="9" tint="-0.499984740745262"/>
      <name val="Corbel"/>
      <family val="2"/>
    </font>
    <font>
      <b/>
      <sz val="16"/>
      <color rgb="FF8F1E26"/>
      <name val="Corbel"/>
      <family val="2"/>
    </font>
    <font>
      <sz val="48"/>
      <color theme="0" tint="-0.249977111117893"/>
      <name val="Corbel"/>
      <family val="2"/>
    </font>
    <font>
      <sz val="36"/>
      <color theme="0" tint="-0.14999847407452621"/>
      <name val="Corbel"/>
      <family val="2"/>
    </font>
    <font>
      <sz val="36"/>
      <color theme="0" tint="-0.14999847407452621"/>
      <name val="Segoe UI"/>
      <family val="2"/>
    </font>
    <font>
      <b/>
      <sz val="16"/>
      <color rgb="FFBF2833"/>
      <name val="Corbel"/>
      <family val="2"/>
    </font>
    <font>
      <b/>
      <sz val="10"/>
      <color theme="1"/>
      <name val="Corbel"/>
      <family val="2"/>
    </font>
    <font>
      <sz val="5"/>
      <color theme="1" tint="0.499984740745262"/>
      <name val="Corbel"/>
      <family val="2"/>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gradientFill degree="90">
        <stop position="0">
          <color theme="0" tint="-0.25098422193060094"/>
        </stop>
        <stop position="1">
          <color theme="0"/>
        </stop>
      </gradientFill>
    </fill>
    <fill>
      <gradientFill degree="180">
        <stop position="0">
          <color theme="0"/>
        </stop>
        <stop position="1">
          <color theme="0" tint="-0.25098422193060094"/>
        </stop>
      </gradientFill>
    </fill>
    <fill>
      <gradientFill>
        <stop position="0">
          <color theme="0"/>
        </stop>
        <stop position="1">
          <color theme="0" tint="-0.25098422193060094"/>
        </stop>
      </gradientFill>
    </fill>
    <fill>
      <gradientFill type="path" left="1" right="1">
        <stop position="0">
          <color theme="0" tint="-0.25098422193060094"/>
        </stop>
        <stop position="1">
          <color theme="0"/>
        </stop>
      </gradientFill>
    </fill>
    <fill>
      <gradientFill type="path">
        <stop position="0">
          <color theme="0" tint="-0.25098422193060094"/>
        </stop>
        <stop position="1">
          <color theme="0"/>
        </stop>
      </gradientFill>
    </fill>
    <fill>
      <gradientFill type="path" left="1" right="1" top="1" bottom="1">
        <stop position="0">
          <color theme="0" tint="-0.25098422193060094"/>
        </stop>
        <stop position="1">
          <color theme="0"/>
        </stop>
      </gradientFill>
    </fill>
    <fill>
      <gradientFill type="path" top="1" bottom="1">
        <stop position="0">
          <color theme="0" tint="-0.25098422193060094"/>
        </stop>
        <stop position="1">
          <color theme="0"/>
        </stop>
      </gradientFill>
    </fill>
    <fill>
      <gradientFill degree="90">
        <stop position="0">
          <color theme="0"/>
        </stop>
        <stop position="1">
          <color theme="0" tint="-0.25098422193060094"/>
        </stop>
      </gradientFill>
    </fill>
    <fill>
      <patternFill patternType="solid">
        <fgColor theme="0" tint="-4.9989318521683403E-2"/>
        <bgColor indexed="64"/>
      </patternFill>
    </fill>
    <fill>
      <patternFill patternType="solid">
        <fgColor rgb="FFBF2833"/>
        <bgColor indexed="64"/>
      </patternFill>
    </fill>
  </fills>
  <borders count="16">
    <border>
      <left/>
      <right/>
      <top/>
      <bottom/>
      <diagonal/>
    </border>
    <border>
      <left/>
      <right/>
      <top/>
      <bottom style="thin">
        <color indexed="22"/>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rgb="FFC00000"/>
      </bottom>
      <diagonal/>
    </border>
    <border>
      <left/>
      <right style="thick">
        <color rgb="FFC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rgb="FF8F1E26"/>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xf numFmtId="0" fontId="23" fillId="0" borderId="0" applyNumberFormat="0" applyFill="0" applyBorder="0" applyAlignment="0" applyProtection="0"/>
    <xf numFmtId="0" fontId="1" fillId="0" borderId="0"/>
    <xf numFmtId="0" fontId="1" fillId="0" borderId="0"/>
  </cellStyleXfs>
  <cellXfs count="438">
    <xf numFmtId="0" fontId="0" fillId="0" borderId="0" xfId="0"/>
    <xf numFmtId="0" fontId="4" fillId="0" borderId="0" xfId="0" applyFont="1" applyProtection="1"/>
    <xf numFmtId="0" fontId="10" fillId="0" borderId="0" xfId="0" applyFont="1" applyProtection="1"/>
    <xf numFmtId="0" fontId="11" fillId="0" borderId="0" xfId="0" applyFont="1" applyProtection="1"/>
    <xf numFmtId="0" fontId="12" fillId="0" borderId="0" xfId="0" applyFont="1" applyFill="1" applyProtection="1"/>
    <xf numFmtId="0" fontId="13" fillId="0" borderId="0" xfId="0" applyFont="1" applyFill="1" applyProtection="1"/>
    <xf numFmtId="0" fontId="10" fillId="0" borderId="0" xfId="0" applyFont="1" applyFill="1" applyAlignment="1" applyProtection="1">
      <alignment horizontal="justify" vertical="top" wrapText="1"/>
    </xf>
    <xf numFmtId="0" fontId="14" fillId="0" borderId="0" xfId="0" applyFont="1" applyFill="1" applyAlignment="1" applyProtection="1">
      <alignment horizontal="right" textRotation="90"/>
    </xf>
    <xf numFmtId="0" fontId="10" fillId="0" borderId="0" xfId="0" applyFont="1" applyAlignment="1" applyProtection="1">
      <alignment horizontal="right"/>
    </xf>
    <xf numFmtId="0" fontId="10" fillId="0" borderId="0" xfId="0" applyFont="1" applyFill="1" applyAlignment="1" applyProtection="1">
      <alignment horizontal="right"/>
    </xf>
    <xf numFmtId="0" fontId="15" fillId="0" borderId="0" xfId="0" applyFont="1" applyFill="1" applyAlignment="1" applyProtection="1">
      <alignment horizontal="right"/>
    </xf>
    <xf numFmtId="0" fontId="10" fillId="0" borderId="0" xfId="0" applyFont="1" applyFill="1" applyProtection="1"/>
    <xf numFmtId="0" fontId="13" fillId="0" borderId="0" xfId="0" applyFont="1"/>
    <xf numFmtId="0" fontId="10" fillId="0" borderId="0" xfId="0" applyFont="1" applyFill="1" applyBorder="1" applyProtection="1"/>
    <xf numFmtId="3" fontId="10" fillId="0" borderId="0" xfId="2" applyNumberFormat="1" applyFont="1" applyFill="1" applyBorder="1" applyAlignment="1" applyProtection="1">
      <alignment horizontal="right"/>
      <protection locked="0"/>
    </xf>
    <xf numFmtId="0" fontId="18" fillId="0" borderId="0" xfId="0" applyFont="1" applyFill="1" applyProtection="1">
      <protection hidden="1"/>
    </xf>
    <xf numFmtId="0" fontId="17" fillId="0" borderId="0" xfId="0" applyFont="1" applyFill="1" applyProtection="1">
      <protection locked="0" hidden="1"/>
    </xf>
    <xf numFmtId="165" fontId="19" fillId="0" borderId="0" xfId="2" applyNumberFormat="1" applyFont="1" applyFill="1" applyBorder="1" applyAlignment="1" applyProtection="1">
      <alignment horizontal="right"/>
    </xf>
    <xf numFmtId="0" fontId="11" fillId="0" borderId="0" xfId="0" applyFont="1" applyFill="1" applyBorder="1" applyProtection="1"/>
    <xf numFmtId="3" fontId="11" fillId="0" borderId="0" xfId="0" applyNumberFormat="1" applyFont="1" applyFill="1" applyBorder="1" applyProtection="1"/>
    <xf numFmtId="0" fontId="11" fillId="0" borderId="0" xfId="0" applyFont="1" applyFill="1" applyAlignment="1" applyProtection="1">
      <alignment horizontal="right"/>
    </xf>
    <xf numFmtId="0" fontId="10" fillId="0" borderId="0" xfId="3" applyFont="1" applyFill="1" applyBorder="1" applyAlignment="1" applyProtection="1">
      <protection locked="0"/>
    </xf>
    <xf numFmtId="0" fontId="17" fillId="0" borderId="0" xfId="0" applyFont="1" applyFill="1" applyProtection="1">
      <protection locked="0"/>
    </xf>
    <xf numFmtId="37" fontId="10" fillId="0" borderId="0" xfId="0" applyNumberFormat="1" applyFont="1" applyFill="1" applyProtection="1"/>
    <xf numFmtId="0" fontId="8" fillId="0" borderId="0" xfId="0" applyFont="1" applyFill="1" applyProtection="1">
      <protection hidden="1"/>
    </xf>
    <xf numFmtId="37" fontId="8" fillId="0" borderId="0" xfId="0" applyNumberFormat="1" applyFont="1" applyFill="1" applyProtection="1">
      <protection hidden="1"/>
    </xf>
    <xf numFmtId="0" fontId="8" fillId="0" borderId="0" xfId="0" applyFont="1" applyFill="1" applyBorder="1"/>
    <xf numFmtId="0" fontId="3" fillId="0" borderId="0" xfId="0" applyFont="1" applyFill="1" applyBorder="1" applyAlignment="1">
      <alignment horizontal="justify" vertical="top" wrapText="1"/>
    </xf>
    <xf numFmtId="37" fontId="8" fillId="0" borderId="0" xfId="0" applyNumberFormat="1" applyFont="1" applyFill="1" applyAlignment="1" applyProtection="1">
      <alignment horizontal="right"/>
      <protection hidden="1"/>
    </xf>
    <xf numFmtId="170" fontId="8" fillId="0" borderId="0" xfId="0" applyNumberFormat="1" applyFont="1" applyFill="1" applyAlignment="1" applyProtection="1">
      <alignment horizontal="right"/>
      <protection hidden="1"/>
    </xf>
    <xf numFmtId="37" fontId="10" fillId="0" borderId="0" xfId="0" applyNumberFormat="1" applyFont="1" applyProtection="1"/>
    <xf numFmtId="0" fontId="10" fillId="0" borderId="0" xfId="0" applyFont="1" applyBorder="1" applyProtection="1"/>
    <xf numFmtId="0" fontId="10" fillId="0" borderId="2" xfId="0" applyFont="1" applyFill="1" applyBorder="1" applyProtection="1"/>
    <xf numFmtId="0" fontId="0" fillId="0" borderId="0" xfId="0" applyAlignment="1" applyProtection="1">
      <alignment horizontal="left"/>
    </xf>
    <xf numFmtId="0" fontId="14" fillId="0" borderId="0" xfId="0" applyFont="1" applyFill="1" applyAlignment="1" applyProtection="1">
      <alignment horizontal="right" textRotation="90"/>
    </xf>
    <xf numFmtId="0" fontId="13" fillId="0" borderId="0" xfId="0" applyFont="1" applyAlignment="1">
      <alignment horizontal="left" vertical="top" wrapText="1"/>
    </xf>
    <xf numFmtId="0" fontId="0" fillId="0" borderId="0" xfId="0" applyAlignment="1"/>
    <xf numFmtId="0" fontId="9" fillId="0" borderId="0" xfId="0" applyFont="1" applyFill="1" applyBorder="1" applyAlignment="1">
      <alignment horizontal="justify" vertical="top" wrapText="1"/>
    </xf>
    <xf numFmtId="0" fontId="20" fillId="0" borderId="0" xfId="0" applyFont="1" applyProtection="1">
      <protection locked="0"/>
    </xf>
    <xf numFmtId="0" fontId="22" fillId="0" borderId="0" xfId="0" applyFont="1" applyProtection="1"/>
    <xf numFmtId="0" fontId="10" fillId="5" borderId="0" xfId="0" applyFont="1" applyFill="1" applyProtection="1"/>
    <xf numFmtId="0" fontId="11" fillId="5" borderId="0" xfId="0" applyFont="1" applyFill="1" applyProtection="1"/>
    <xf numFmtId="0" fontId="10" fillId="6" borderId="0" xfId="0" applyFont="1" applyFill="1" applyProtection="1"/>
    <xf numFmtId="0" fontId="15" fillId="6" borderId="0" xfId="0" applyFont="1" applyFill="1" applyAlignment="1" applyProtection="1">
      <alignment horizontal="right"/>
    </xf>
    <xf numFmtId="0" fontId="12" fillId="6" borderId="0" xfId="0" applyFont="1" applyFill="1" applyProtection="1"/>
    <xf numFmtId="0" fontId="16" fillId="6" borderId="0" xfId="0" applyFont="1" applyFill="1" applyProtection="1"/>
    <xf numFmtId="0" fontId="0" fillId="6" borderId="0" xfId="0" applyFill="1" applyAlignment="1"/>
    <xf numFmtId="0" fontId="3" fillId="6" borderId="0" xfId="0" applyFont="1" applyFill="1" applyBorder="1" applyAlignment="1">
      <alignment horizontal="justify" vertical="top" wrapText="1"/>
    </xf>
    <xf numFmtId="0" fontId="2" fillId="6" borderId="0" xfId="0" applyFont="1" applyFill="1" applyBorder="1"/>
    <xf numFmtId="0" fontId="9" fillId="6" borderId="0" xfId="0" applyFont="1" applyFill="1" applyBorder="1" applyAlignment="1">
      <alignment horizontal="justify" vertical="top" wrapText="1"/>
    </xf>
    <xf numFmtId="0" fontId="8" fillId="6" borderId="0" xfId="0" applyFont="1" applyFill="1" applyProtection="1">
      <protection hidden="1"/>
    </xf>
    <xf numFmtId="0" fontId="8" fillId="6" borderId="0" xfId="0" applyFont="1" applyFill="1" applyAlignment="1" applyProtection="1">
      <alignment horizontal="center"/>
      <protection hidden="1"/>
    </xf>
    <xf numFmtId="0" fontId="0" fillId="6" borderId="0" xfId="0" applyFill="1" applyAlignment="1" applyProtection="1">
      <alignment horizontal="left"/>
    </xf>
    <xf numFmtId="0" fontId="10" fillId="7" borderId="0" xfId="0" applyFont="1" applyFill="1" applyProtection="1"/>
    <xf numFmtId="0" fontId="12" fillId="7" borderId="0" xfId="0" applyFont="1" applyFill="1" applyProtection="1"/>
    <xf numFmtId="0" fontId="10" fillId="8" borderId="0" xfId="0" applyFont="1" applyFill="1" applyProtection="1"/>
    <xf numFmtId="0" fontId="10" fillId="9" borderId="0" xfId="0" applyFont="1" applyFill="1" applyProtection="1"/>
    <xf numFmtId="0" fontId="10" fillId="10" borderId="0" xfId="0" applyFont="1" applyFill="1" applyProtection="1"/>
    <xf numFmtId="0" fontId="10" fillId="11" borderId="0" xfId="0" applyFont="1" applyFill="1" applyProtection="1"/>
    <xf numFmtId="0" fontId="10" fillId="12" borderId="0" xfId="0" applyFont="1" applyFill="1" applyProtection="1"/>
    <xf numFmtId="0" fontId="11" fillId="12" borderId="0" xfId="0" applyFont="1" applyFill="1" applyProtection="1"/>
    <xf numFmtId="0" fontId="12" fillId="0" borderId="0" xfId="0" applyFont="1" applyFill="1" applyBorder="1" applyProtection="1"/>
    <xf numFmtId="0" fontId="14" fillId="0" borderId="0" xfId="0" applyFont="1" applyFill="1" applyBorder="1" applyAlignment="1" applyProtection="1">
      <alignment horizontal="right" textRotation="90"/>
    </xf>
    <xf numFmtId="0" fontId="15" fillId="0" borderId="0" xfId="0" applyFont="1" applyFill="1" applyBorder="1" applyAlignment="1" applyProtection="1">
      <alignment horizontal="right"/>
    </xf>
    <xf numFmtId="3" fontId="11" fillId="0" borderId="0" xfId="0" applyNumberFormat="1" applyFont="1" applyFill="1" applyAlignment="1" applyProtection="1">
      <alignment horizontal="right"/>
    </xf>
    <xf numFmtId="0" fontId="13" fillId="0" borderId="0" xfId="0" applyFont="1" applyAlignment="1">
      <alignment horizontal="left" vertical="top" wrapText="1"/>
    </xf>
    <xf numFmtId="0" fontId="18" fillId="0" borderId="0" xfId="0" applyFont="1" applyFill="1" applyBorder="1" applyProtection="1">
      <protection hidden="1"/>
    </xf>
    <xf numFmtId="0" fontId="1" fillId="0" borderId="0" xfId="6"/>
    <xf numFmtId="0" fontId="24" fillId="0" borderId="0" xfId="6" applyFont="1" applyFill="1" applyProtection="1">
      <protection locked="0" hidden="1"/>
    </xf>
    <xf numFmtId="0" fontId="1" fillId="0" borderId="0" xfId="6"/>
    <xf numFmtId="0" fontId="10" fillId="0" borderId="0" xfId="6" applyFont="1" applyFill="1" applyProtection="1"/>
    <xf numFmtId="0" fontId="10" fillId="0" borderId="0" xfId="6" applyFont="1" applyFill="1" applyBorder="1" applyProtection="1"/>
    <xf numFmtId="0" fontId="18" fillId="0" borderId="0" xfId="6" applyFont="1" applyFill="1" applyProtection="1">
      <protection hidden="1"/>
    </xf>
    <xf numFmtId="0" fontId="29" fillId="0" borderId="0" xfId="6" applyFont="1" applyFill="1" applyProtection="1"/>
    <xf numFmtId="0" fontId="30" fillId="0" borderId="0" xfId="6" applyFont="1" applyFill="1" applyProtection="1"/>
    <xf numFmtId="0" fontId="26" fillId="0" borderId="0" xfId="6" applyFont="1" applyFill="1" applyAlignment="1" applyProtection="1">
      <alignment horizontal="justify" vertical="top" wrapText="1"/>
    </xf>
    <xf numFmtId="0" fontId="26" fillId="0" borderId="0" xfId="6" applyFont="1" applyFill="1" applyAlignment="1" applyProtection="1">
      <alignment horizontal="right"/>
    </xf>
    <xf numFmtId="0" fontId="26" fillId="0" borderId="0" xfId="6" applyFont="1" applyFill="1" applyBorder="1" applyAlignment="1" applyProtection="1">
      <alignment horizontal="justify" vertical="top" wrapText="1"/>
    </xf>
    <xf numFmtId="0" fontId="26" fillId="0" borderId="0" xfId="6" applyFont="1" applyProtection="1"/>
    <xf numFmtId="0" fontId="29" fillId="0" borderId="0" xfId="6" applyFont="1" applyFill="1" applyProtection="1"/>
    <xf numFmtId="0" fontId="26" fillId="0" borderId="0" xfId="6" applyFont="1" applyFill="1" applyProtection="1"/>
    <xf numFmtId="0" fontId="30" fillId="0" borderId="0" xfId="6" applyFont="1" applyAlignment="1">
      <alignment horizontal="left" vertical="top" wrapText="1"/>
    </xf>
    <xf numFmtId="0" fontId="26" fillId="0" borderId="2" xfId="6" applyFont="1" applyFill="1" applyBorder="1" applyProtection="1"/>
    <xf numFmtId="0" fontId="26" fillId="0" borderId="3" xfId="6" applyFont="1" applyFill="1" applyBorder="1" applyProtection="1"/>
    <xf numFmtId="0" fontId="26" fillId="0" borderId="3" xfId="6" applyFont="1" applyBorder="1" applyProtection="1"/>
    <xf numFmtId="164" fontId="26" fillId="0" borderId="3" xfId="2" applyNumberFormat="1" applyFont="1" applyFill="1" applyBorder="1" applyAlignment="1" applyProtection="1">
      <alignment horizontal="right" vertical="center"/>
    </xf>
    <xf numFmtId="0" fontId="32" fillId="0" borderId="0" xfId="6" applyFont="1" applyFill="1" applyProtection="1"/>
    <xf numFmtId="0" fontId="26" fillId="0" borderId="0" xfId="6" applyFont="1" applyFill="1" applyBorder="1" applyProtection="1"/>
    <xf numFmtId="0" fontId="30" fillId="0" borderId="0" xfId="6" applyFont="1" applyBorder="1" applyAlignment="1">
      <alignment horizontal="left" vertical="top" wrapText="1"/>
    </xf>
    <xf numFmtId="0" fontId="30" fillId="0" borderId="0" xfId="6" applyFont="1" applyProtection="1"/>
    <xf numFmtId="0" fontId="31" fillId="0" borderId="0" xfId="6" applyFont="1" applyFill="1" applyAlignment="1" applyProtection="1">
      <alignment horizontal="right"/>
    </xf>
    <xf numFmtId="3" fontId="31" fillId="0" borderId="0" xfId="6" applyNumberFormat="1" applyFont="1" applyFill="1" applyBorder="1" applyProtection="1"/>
    <xf numFmtId="0" fontId="36" fillId="0" borderId="0" xfId="6" applyFont="1" applyFill="1" applyBorder="1" applyAlignment="1" applyProtection="1">
      <alignment horizontal="left"/>
    </xf>
    <xf numFmtId="0" fontId="35" fillId="0" borderId="0" xfId="6" applyFont="1" applyFill="1" applyBorder="1" applyProtection="1"/>
    <xf numFmtId="3" fontId="31" fillId="0" borderId="0" xfId="6" applyNumberFormat="1" applyFont="1" applyFill="1" applyBorder="1" applyProtection="1"/>
    <xf numFmtId="0" fontId="18" fillId="0" borderId="0" xfId="6" applyFont="1" applyFill="1" applyBorder="1" applyProtection="1">
      <protection hidden="1"/>
    </xf>
    <xf numFmtId="0" fontId="1" fillId="0" borderId="0" xfId="6"/>
    <xf numFmtId="0" fontId="26" fillId="0" borderId="0" xfId="6" applyFont="1" applyProtection="1"/>
    <xf numFmtId="0" fontId="29" fillId="0" borderId="0" xfId="6" applyFont="1" applyFill="1" applyProtection="1"/>
    <xf numFmtId="0" fontId="30" fillId="0" borderId="0" xfId="6" applyFont="1" applyFill="1" applyProtection="1"/>
    <xf numFmtId="0" fontId="26" fillId="0" borderId="0" xfId="6" applyFont="1" applyFill="1" applyAlignment="1" applyProtection="1">
      <alignment horizontal="right"/>
    </xf>
    <xf numFmtId="0" fontId="26" fillId="0" borderId="0" xfId="6" applyFont="1" applyFill="1" applyProtection="1"/>
    <xf numFmtId="0" fontId="30" fillId="0" borderId="0" xfId="6" applyFont="1" applyAlignment="1">
      <alignment horizontal="left" vertical="top" wrapText="1"/>
    </xf>
    <xf numFmtId="0" fontId="26" fillId="0" borderId="2" xfId="6" applyFont="1" applyFill="1" applyBorder="1" applyProtection="1"/>
    <xf numFmtId="0" fontId="26" fillId="0" borderId="3" xfId="6" applyFont="1" applyFill="1" applyBorder="1" applyProtection="1"/>
    <xf numFmtId="0" fontId="26" fillId="0" borderId="0" xfId="6" applyFont="1" applyFill="1" applyBorder="1" applyProtection="1"/>
    <xf numFmtId="0" fontId="27" fillId="0" borderId="0" xfId="6" applyFont="1" applyFill="1" applyAlignment="1" applyProtection="1">
      <alignment horizontal="right"/>
    </xf>
    <xf numFmtId="0" fontId="46" fillId="0" borderId="0" xfId="6" applyFont="1" applyFill="1" applyProtection="1"/>
    <xf numFmtId="0" fontId="44" fillId="0" borderId="0" xfId="6" applyFont="1" applyFill="1" applyProtection="1"/>
    <xf numFmtId="3" fontId="27" fillId="0" borderId="0" xfId="6" applyNumberFormat="1" applyFont="1" applyFill="1" applyAlignment="1" applyProtection="1">
      <alignment horizontal="right"/>
    </xf>
    <xf numFmtId="3" fontId="26" fillId="0" borderId="0" xfId="6" applyNumberFormat="1" applyFont="1" applyFill="1" applyBorder="1" applyProtection="1"/>
    <xf numFmtId="0" fontId="26" fillId="0" borderId="0" xfId="6" applyFont="1" applyBorder="1" applyProtection="1"/>
    <xf numFmtId="0" fontId="44" fillId="0" borderId="4" xfId="6" applyFont="1" applyFill="1" applyBorder="1" applyProtection="1"/>
    <xf numFmtId="9" fontId="26" fillId="0" borderId="4" xfId="4" applyNumberFormat="1" applyFont="1" applyFill="1" applyBorder="1" applyAlignment="1" applyProtection="1">
      <alignment vertical="center"/>
    </xf>
    <xf numFmtId="0" fontId="35" fillId="0" borderId="0" xfId="6" applyFont="1" applyFill="1" applyBorder="1" applyProtection="1"/>
    <xf numFmtId="0" fontId="45" fillId="0" borderId="0" xfId="6" applyFont="1" applyFill="1" applyBorder="1" applyAlignment="1" applyProtection="1">
      <alignment horizontal="right"/>
    </xf>
    <xf numFmtId="0" fontId="30" fillId="0" borderId="0" xfId="6" applyFont="1" applyProtection="1"/>
    <xf numFmtId="0" fontId="31" fillId="0" borderId="0" xfId="6" applyFont="1" applyFill="1" applyAlignment="1" applyProtection="1">
      <alignment horizontal="right"/>
    </xf>
    <xf numFmtId="0" fontId="30" fillId="0" borderId="0" xfId="6" applyFont="1" applyFill="1" applyBorder="1" applyProtection="1"/>
    <xf numFmtId="0" fontId="30" fillId="0" borderId="0" xfId="6" applyFont="1" applyFill="1" applyAlignment="1" applyProtection="1">
      <alignment horizontal="right"/>
    </xf>
    <xf numFmtId="3" fontId="30" fillId="0" borderId="0" xfId="6" applyNumberFormat="1" applyFont="1" applyFill="1" applyAlignment="1" applyProtection="1">
      <alignment horizontal="right"/>
    </xf>
    <xf numFmtId="3" fontId="31" fillId="0" borderId="0" xfId="6" applyNumberFormat="1" applyFont="1" applyFill="1" applyAlignment="1" applyProtection="1"/>
    <xf numFmtId="0" fontId="44" fillId="0" borderId="0" xfId="6" applyFont="1" applyFill="1" applyBorder="1" applyProtection="1"/>
    <xf numFmtId="0" fontId="1" fillId="0" borderId="0" xfId="6"/>
    <xf numFmtId="0" fontId="26" fillId="0" borderId="0" xfId="6" applyFont="1" applyProtection="1"/>
    <xf numFmtId="0" fontId="26" fillId="0" borderId="0" xfId="6" applyFont="1" applyFill="1" applyProtection="1"/>
    <xf numFmtId="0" fontId="26" fillId="0" borderId="0" xfId="6" applyFont="1" applyFill="1" applyBorder="1" applyProtection="1"/>
    <xf numFmtId="0" fontId="35" fillId="0" borderId="0" xfId="6" applyFont="1" applyFill="1" applyBorder="1" applyProtection="1"/>
    <xf numFmtId="0" fontId="45" fillId="0" borderId="0" xfId="6" applyFont="1" applyFill="1" applyBorder="1" applyAlignment="1" applyProtection="1">
      <alignment horizontal="right"/>
    </xf>
    <xf numFmtId="0" fontId="1" fillId="0" borderId="0" xfId="6"/>
    <xf numFmtId="0" fontId="26" fillId="0" borderId="0" xfId="6" applyFont="1" applyFill="1" applyProtection="1"/>
    <xf numFmtId="0" fontId="44" fillId="0" borderId="0" xfId="6" applyFont="1" applyFill="1" applyProtection="1">
      <protection locked="0"/>
    </xf>
    <xf numFmtId="0" fontId="26" fillId="0" borderId="0" xfId="6" applyFont="1" applyFill="1" applyProtection="1"/>
    <xf numFmtId="165" fontId="48" fillId="0" borderId="0" xfId="2" applyNumberFormat="1" applyFont="1" applyFill="1" applyBorder="1" applyAlignment="1" applyProtection="1">
      <alignment horizontal="right"/>
    </xf>
    <xf numFmtId="165" fontId="26" fillId="0" borderId="0" xfId="2" applyNumberFormat="1" applyFont="1" applyFill="1" applyBorder="1" applyAlignment="1" applyProtection="1">
      <alignment horizontal="right"/>
    </xf>
    <xf numFmtId="0" fontId="43" fillId="0" borderId="0" xfId="6" applyFont="1" applyFill="1" applyProtection="1"/>
    <xf numFmtId="0" fontId="30" fillId="0" borderId="0" xfId="6" applyFont="1"/>
    <xf numFmtId="0" fontId="26" fillId="0" borderId="0" xfId="6" applyFont="1" applyFill="1" applyProtection="1"/>
    <xf numFmtId="0" fontId="43" fillId="0" borderId="0" xfId="6" applyFont="1" applyFill="1" applyProtection="1">
      <protection hidden="1"/>
    </xf>
    <xf numFmtId="0" fontId="48" fillId="0" borderId="0" xfId="0" applyFont="1" applyFill="1" applyProtection="1"/>
    <xf numFmtId="0" fontId="26" fillId="0" borderId="0" xfId="6" applyFont="1" applyFill="1" applyBorder="1" applyProtection="1"/>
    <xf numFmtId="0" fontId="26" fillId="0" borderId="0" xfId="6" applyFont="1" applyProtection="1"/>
    <xf numFmtId="0" fontId="26" fillId="0" borderId="0" xfId="6" applyFont="1" applyFill="1" applyProtection="1"/>
    <xf numFmtId="0" fontId="1" fillId="0" borderId="0" xfId="6"/>
    <xf numFmtId="0" fontId="29" fillId="0" borderId="0" xfId="6" applyFont="1" applyFill="1" applyProtection="1"/>
    <xf numFmtId="0" fontId="26" fillId="0" borderId="0" xfId="6" applyFont="1" applyFill="1" applyProtection="1"/>
    <xf numFmtId="0" fontId="26" fillId="0" borderId="0" xfId="6" applyFont="1" applyFill="1" applyBorder="1" applyProtection="1"/>
    <xf numFmtId="0" fontId="44" fillId="0" borderId="0" xfId="6" applyFont="1" applyFill="1" applyProtection="1"/>
    <xf numFmtId="0" fontId="49" fillId="0" borderId="0" xfId="6" applyFont="1" applyFill="1" applyAlignment="1" applyProtection="1">
      <alignment horizontal="right"/>
    </xf>
    <xf numFmtId="0" fontId="35" fillId="0" borderId="0" xfId="6" applyFont="1" applyFill="1" applyBorder="1" applyProtection="1"/>
    <xf numFmtId="0" fontId="45" fillId="0" borderId="0" xfId="6" applyFont="1" applyFill="1" applyBorder="1" applyAlignment="1" applyProtection="1">
      <alignment horizontal="right"/>
    </xf>
    <xf numFmtId="0" fontId="49" fillId="0" borderId="0" xfId="6" applyFont="1" applyFill="1" applyBorder="1" applyAlignment="1" applyProtection="1">
      <alignment horizontal="right"/>
    </xf>
    <xf numFmtId="165" fontId="26" fillId="0" borderId="0" xfId="2" applyNumberFormat="1" applyFont="1" applyFill="1" applyBorder="1" applyAlignment="1" applyProtection="1">
      <alignment horizontal="right"/>
    </xf>
    <xf numFmtId="0" fontId="50" fillId="0" borderId="0" xfId="6" applyFont="1" applyFill="1" applyProtection="1"/>
    <xf numFmtId="0" fontId="49" fillId="0" borderId="0" xfId="6" applyFont="1" applyFill="1" applyBorder="1" applyAlignment="1" applyProtection="1">
      <alignment horizontal="right"/>
    </xf>
    <xf numFmtId="0" fontId="1" fillId="0" borderId="0" xfId="6"/>
    <xf numFmtId="0" fontId="26" fillId="0" borderId="0" xfId="6" applyFont="1" applyProtection="1"/>
    <xf numFmtId="0" fontId="27" fillId="0" borderId="0" xfId="6" applyFont="1" applyProtection="1"/>
    <xf numFmtId="0" fontId="26" fillId="0" borderId="0" xfId="6" applyFont="1" applyFill="1" applyProtection="1"/>
    <xf numFmtId="0" fontId="30" fillId="0" borderId="0" xfId="6" applyFont="1" applyAlignment="1">
      <alignment horizontal="left" vertical="top" wrapText="1"/>
    </xf>
    <xf numFmtId="0" fontId="26" fillId="0" borderId="2" xfId="6" applyFont="1" applyFill="1" applyBorder="1" applyProtection="1"/>
    <xf numFmtId="0" fontId="43" fillId="0" borderId="0" xfId="6" applyFont="1" applyFill="1" applyProtection="1">
      <protection hidden="1"/>
    </xf>
    <xf numFmtId="0" fontId="26" fillId="0" borderId="3" xfId="6" applyFont="1" applyFill="1" applyBorder="1" applyProtection="1"/>
    <xf numFmtId="0" fontId="26" fillId="0" borderId="0" xfId="6" applyFont="1" applyFill="1" applyBorder="1" applyProtection="1"/>
    <xf numFmtId="0" fontId="46" fillId="0" borderId="0" xfId="6" applyFont="1" applyFill="1" applyProtection="1"/>
    <xf numFmtId="3" fontId="26" fillId="0" borderId="0" xfId="2" applyNumberFormat="1" applyFont="1" applyFill="1" applyBorder="1" applyAlignment="1" applyProtection="1">
      <alignment horizontal="right"/>
      <protection locked="0"/>
    </xf>
    <xf numFmtId="165" fontId="26" fillId="0" borderId="0" xfId="2" applyNumberFormat="1" applyFont="1" applyFill="1" applyBorder="1" applyAlignment="1" applyProtection="1">
      <alignment horizontal="right"/>
    </xf>
    <xf numFmtId="0" fontId="26" fillId="0" borderId="0" xfId="7" applyFont="1" applyFill="1" applyBorder="1" applyAlignment="1" applyProtection="1">
      <protection locked="0"/>
    </xf>
    <xf numFmtId="0" fontId="27" fillId="0" borderId="0" xfId="6" applyFont="1" applyFill="1" applyBorder="1" applyProtection="1"/>
    <xf numFmtId="0" fontId="35" fillId="0" borderId="0" xfId="6" applyFont="1" applyFill="1" applyBorder="1" applyProtection="1"/>
    <xf numFmtId="0" fontId="45" fillId="0" borderId="0" xfId="6" applyFont="1" applyFill="1" applyBorder="1" applyAlignment="1" applyProtection="1">
      <alignment horizontal="right"/>
    </xf>
    <xf numFmtId="164" fontId="26" fillId="0" borderId="0" xfId="2" applyNumberFormat="1" applyFont="1" applyFill="1" applyBorder="1" applyAlignment="1" applyProtection="1">
      <alignment horizontal="right"/>
      <protection locked="0"/>
    </xf>
    <xf numFmtId="0" fontId="60" fillId="0" borderId="0" xfId="0" applyFont="1" applyAlignment="1" applyProtection="1">
      <alignment horizontal="left"/>
    </xf>
    <xf numFmtId="0" fontId="30" fillId="0" borderId="0" xfId="0" applyFont="1" applyAlignment="1" applyProtection="1">
      <alignment horizontal="left"/>
    </xf>
    <xf numFmtId="0" fontId="26" fillId="0" borderId="0" xfId="0" applyFont="1" applyProtection="1"/>
    <xf numFmtId="0" fontId="26" fillId="0" borderId="0" xfId="0" applyFont="1" applyAlignment="1" applyProtection="1"/>
    <xf numFmtId="0" fontId="27" fillId="0" borderId="0" xfId="0" applyFont="1" applyProtection="1"/>
    <xf numFmtId="0" fontId="61" fillId="0" borderId="0" xfId="0" applyFont="1" applyFill="1" applyAlignment="1" applyProtection="1">
      <alignment horizontal="right"/>
    </xf>
    <xf numFmtId="0" fontId="44" fillId="0" borderId="0" xfId="0" applyFont="1" applyFill="1" applyProtection="1"/>
    <xf numFmtId="0" fontId="27" fillId="0" borderId="0" xfId="0" applyFont="1" applyBorder="1" applyProtection="1"/>
    <xf numFmtId="0" fontId="26" fillId="0" borderId="0" xfId="0" applyFont="1" applyBorder="1" applyProtection="1"/>
    <xf numFmtId="0" fontId="62" fillId="0" borderId="0" xfId="0" applyFont="1" applyFill="1" applyProtection="1"/>
    <xf numFmtId="0" fontId="26" fillId="0" borderId="0" xfId="0" applyFont="1" applyFill="1" applyBorder="1" applyProtection="1"/>
    <xf numFmtId="0" fontId="26" fillId="0" borderId="0" xfId="0" applyFont="1" applyAlignment="1">
      <alignment horizontal="left" vertical="top"/>
    </xf>
    <xf numFmtId="0" fontId="26" fillId="0" borderId="0" xfId="0" quotePrefix="1" applyFont="1" applyAlignment="1">
      <alignment horizontal="left" vertical="top"/>
    </xf>
    <xf numFmtId="0" fontId="60" fillId="0" borderId="0" xfId="0" applyFont="1" applyAlignment="1">
      <alignment horizontal="left" vertical="top" wrapText="1"/>
    </xf>
    <xf numFmtId="0" fontId="26" fillId="0" borderId="0" xfId="0" applyFont="1" applyFill="1" applyBorder="1" applyAlignment="1" applyProtection="1">
      <alignment horizontal="justify" vertical="top" wrapText="1"/>
    </xf>
    <xf numFmtId="0" fontId="35" fillId="0" borderId="0" xfId="6" applyFont="1" applyFill="1" applyBorder="1" applyProtection="1"/>
    <xf numFmtId="0" fontId="31" fillId="0" borderId="0" xfId="5" applyFont="1" applyAlignment="1">
      <alignment horizontal="left"/>
    </xf>
    <xf numFmtId="164" fontId="26" fillId="0" borderId="0" xfId="2" applyNumberFormat="1" applyFont="1" applyFill="1" applyBorder="1" applyAlignment="1" applyProtection="1">
      <alignment horizontal="right"/>
      <protection locked="0"/>
    </xf>
    <xf numFmtId="0" fontId="26" fillId="0" borderId="0" xfId="3" applyFont="1" applyFill="1" applyBorder="1" applyAlignment="1" applyProtection="1">
      <protection locked="0"/>
    </xf>
    <xf numFmtId="0" fontId="27" fillId="0" borderId="0" xfId="0" applyFont="1" applyFill="1" applyBorder="1" applyProtection="1"/>
    <xf numFmtId="0" fontId="43" fillId="0" borderId="0" xfId="0" applyFont="1" applyFill="1" applyProtection="1"/>
    <xf numFmtId="0" fontId="26" fillId="0" borderId="0" xfId="0" applyFont="1" applyFill="1" applyProtection="1"/>
    <xf numFmtId="0" fontId="52" fillId="0" borderId="0" xfId="0" applyFont="1" applyFill="1" applyBorder="1" applyProtection="1"/>
    <xf numFmtId="0" fontId="52" fillId="0" borderId="0" xfId="0" applyFont="1" applyFill="1" applyBorder="1" applyAlignment="1" applyProtection="1">
      <alignment horizontal="right"/>
    </xf>
    <xf numFmtId="0" fontId="43" fillId="0" borderId="0" xfId="0" applyFont="1" applyFill="1" applyBorder="1" applyProtection="1"/>
    <xf numFmtId="3" fontId="31" fillId="0" borderId="0" xfId="0" applyNumberFormat="1" applyFont="1" applyFill="1" applyBorder="1" applyAlignment="1" applyProtection="1">
      <alignment horizontal="left"/>
    </xf>
    <xf numFmtId="0" fontId="54" fillId="0" borderId="0" xfId="0" applyFont="1" applyAlignment="1" applyProtection="1">
      <alignment horizontal="center"/>
    </xf>
    <xf numFmtId="172" fontId="26" fillId="0" borderId="0" xfId="0" applyNumberFormat="1" applyFont="1" applyAlignment="1" applyProtection="1">
      <alignment horizontal="right"/>
    </xf>
    <xf numFmtId="171" fontId="26" fillId="0" borderId="0" xfId="0" applyNumberFormat="1" applyFont="1" applyAlignment="1" applyProtection="1">
      <alignment horizontal="left"/>
    </xf>
    <xf numFmtId="0" fontId="56" fillId="0" borderId="0" xfId="0" applyFont="1" applyFill="1" applyBorder="1" applyAlignment="1" applyProtection="1">
      <alignment horizontal="right" vertical="center"/>
    </xf>
    <xf numFmtId="0" fontId="26" fillId="0" borderId="6" xfId="0" applyFont="1" applyBorder="1" applyProtection="1"/>
    <xf numFmtId="0" fontId="56" fillId="0" borderId="6" xfId="0" applyFont="1" applyBorder="1" applyAlignment="1" applyProtection="1">
      <alignment horizontal="right"/>
    </xf>
    <xf numFmtId="0" fontId="56" fillId="0" borderId="0" xfId="0" applyFont="1" applyAlignment="1" applyProtection="1">
      <alignment horizontal="right"/>
    </xf>
    <xf numFmtId="0" fontId="57" fillId="0" borderId="0" xfId="0" applyFont="1" applyProtection="1"/>
    <xf numFmtId="0" fontId="57" fillId="0" borderId="0" xfId="0" applyFont="1" applyAlignment="1" applyProtection="1">
      <alignment horizontal="right"/>
    </xf>
    <xf numFmtId="0" fontId="52" fillId="0" borderId="0" xfId="0" applyFont="1" applyAlignment="1" applyProtection="1">
      <alignment horizontal="right"/>
    </xf>
    <xf numFmtId="0" fontId="26" fillId="0" borderId="0" xfId="3" applyFont="1" applyFill="1" applyBorder="1" applyAlignment="1" applyProtection="1">
      <alignment horizontal="right"/>
      <protection locked="0"/>
    </xf>
    <xf numFmtId="0" fontId="41" fillId="0" borderId="0" xfId="0" applyFont="1" applyFill="1" applyAlignment="1" applyProtection="1">
      <alignment horizontal="right"/>
    </xf>
    <xf numFmtId="0" fontId="29" fillId="0" borderId="0" xfId="0" applyFont="1" applyFill="1" applyProtection="1"/>
    <xf numFmtId="0" fontId="58" fillId="0" borderId="0" xfId="0" applyFont="1" applyProtection="1"/>
    <xf numFmtId="0" fontId="44" fillId="0" borderId="0" xfId="0" applyFont="1" applyProtection="1"/>
    <xf numFmtId="37" fontId="44" fillId="0" borderId="0" xfId="0" applyNumberFormat="1" applyFont="1" applyProtection="1"/>
    <xf numFmtId="0" fontId="54" fillId="0" borderId="0" xfId="0" applyFont="1" applyAlignment="1" applyProtection="1">
      <alignment horizontal="left"/>
    </xf>
    <xf numFmtId="0" fontId="27" fillId="0" borderId="0" xfId="0" applyFont="1" applyAlignment="1" applyProtection="1">
      <alignment horizontal="right"/>
    </xf>
    <xf numFmtId="0" fontId="59" fillId="0" borderId="0" xfId="0" applyFont="1" applyAlignment="1" applyProtection="1">
      <alignment horizontal="left"/>
    </xf>
    <xf numFmtId="0" fontId="30" fillId="0" borderId="0" xfId="0" applyFont="1" applyAlignment="1" applyProtection="1"/>
    <xf numFmtId="0" fontId="53" fillId="0" borderId="0" xfId="0" applyFont="1" applyFill="1" applyBorder="1" applyAlignment="1" applyProtection="1">
      <alignment horizontal="left" vertical="center"/>
    </xf>
    <xf numFmtId="0" fontId="26" fillId="0" borderId="0" xfId="0" applyFont="1" applyAlignment="1" applyProtection="1">
      <alignment vertical="center"/>
    </xf>
    <xf numFmtId="0" fontId="27" fillId="0" borderId="0" xfId="0" applyFont="1" applyAlignment="1" applyProtection="1">
      <alignment vertical="center"/>
    </xf>
    <xf numFmtId="0" fontId="35" fillId="0" borderId="0" xfId="6" applyFont="1" applyFill="1" applyBorder="1" applyProtection="1"/>
    <xf numFmtId="3" fontId="53" fillId="13" borderId="0" xfId="0" applyNumberFormat="1" applyFont="1" applyFill="1" applyBorder="1" applyAlignment="1" applyProtection="1">
      <alignment horizontal="right" vertical="center"/>
    </xf>
    <xf numFmtId="0" fontId="53" fillId="13" borderId="0" xfId="0" applyFont="1" applyFill="1" applyBorder="1" applyAlignment="1" applyProtection="1">
      <alignment horizontal="left" vertical="center"/>
    </xf>
    <xf numFmtId="0" fontId="35" fillId="0" borderId="0" xfId="6" applyFont="1" applyFill="1" applyBorder="1" applyProtection="1"/>
    <xf numFmtId="0" fontId="26" fillId="0" borderId="0" xfId="0" applyFont="1" applyBorder="1" applyAlignment="1" applyProtection="1">
      <alignment horizontal="right"/>
    </xf>
    <xf numFmtId="0" fontId="35" fillId="0" borderId="0" xfId="6" applyFont="1" applyFill="1" applyBorder="1" applyProtection="1"/>
    <xf numFmtId="0" fontId="53" fillId="13" borderId="0" xfId="0" applyFont="1" applyFill="1" applyAlignment="1" applyProtection="1">
      <alignment horizontal="right"/>
    </xf>
    <xf numFmtId="37" fontId="53" fillId="13" borderId="0" xfId="0" applyNumberFormat="1" applyFont="1" applyFill="1" applyBorder="1" applyAlignment="1" applyProtection="1">
      <alignment horizontal="right"/>
    </xf>
    <xf numFmtId="0" fontId="53" fillId="0" borderId="0" xfId="3" applyFont="1" applyFill="1" applyBorder="1" applyAlignment="1" applyProtection="1">
      <alignment horizontal="right"/>
      <protection locked="0"/>
    </xf>
    <xf numFmtId="37" fontId="53" fillId="0" borderId="0" xfId="0" applyNumberFormat="1" applyFont="1" applyFill="1" applyBorder="1" applyAlignment="1" applyProtection="1">
      <alignment horizontal="right"/>
    </xf>
    <xf numFmtId="0" fontId="52" fillId="0" borderId="0" xfId="0" applyFont="1" applyProtection="1"/>
    <xf numFmtId="0" fontId="53" fillId="0" borderId="0" xfId="0" applyFont="1" applyProtection="1"/>
    <xf numFmtId="0" fontId="53" fillId="0" borderId="0" xfId="0" applyFont="1" applyAlignment="1" applyProtection="1">
      <alignment horizontal="right"/>
    </xf>
    <xf numFmtId="0" fontId="53" fillId="13" borderId="0" xfId="0" applyFont="1" applyFill="1" applyBorder="1" applyAlignment="1" applyProtection="1">
      <alignment horizontal="right"/>
    </xf>
    <xf numFmtId="37" fontId="63" fillId="0" borderId="0" xfId="0" applyNumberFormat="1" applyFont="1" applyProtection="1">
      <protection hidden="1"/>
    </xf>
    <xf numFmtId="0" fontId="53" fillId="0" borderId="0" xfId="0" applyFont="1" applyFill="1" applyBorder="1" applyAlignment="1" applyProtection="1">
      <alignment horizontal="right"/>
    </xf>
    <xf numFmtId="0" fontId="64" fillId="0" borderId="0" xfId="0" applyFont="1" applyFill="1" applyProtection="1"/>
    <xf numFmtId="0" fontId="52" fillId="0" borderId="0" xfId="3" applyFont="1" applyFill="1" applyBorder="1" applyAlignment="1" applyProtection="1">
      <protection locked="0"/>
    </xf>
    <xf numFmtId="37" fontId="52" fillId="0" borderId="0" xfId="0" applyNumberFormat="1" applyFont="1" applyFill="1" applyBorder="1" applyAlignment="1" applyProtection="1">
      <alignment horizontal="right"/>
    </xf>
    <xf numFmtId="37" fontId="65" fillId="13" borderId="0" xfId="0" applyNumberFormat="1" applyFont="1" applyFill="1" applyAlignment="1" applyProtection="1">
      <alignment horizontal="right"/>
      <protection hidden="1"/>
    </xf>
    <xf numFmtId="37" fontId="63" fillId="0" borderId="0" xfId="0" applyNumberFormat="1" applyFont="1" applyAlignment="1" applyProtection="1">
      <alignment horizontal="right"/>
      <protection hidden="1"/>
    </xf>
    <xf numFmtId="37" fontId="65" fillId="13" borderId="0" xfId="0" applyNumberFormat="1" applyFont="1" applyFill="1" applyProtection="1">
      <protection hidden="1"/>
    </xf>
    <xf numFmtId="0" fontId="26" fillId="0" borderId="0" xfId="0" applyFont="1" applyBorder="1" applyAlignment="1" applyProtection="1">
      <alignment vertical="center"/>
    </xf>
    <xf numFmtId="0" fontId="35" fillId="0" borderId="0" xfId="6" applyFont="1" applyFill="1" applyBorder="1" applyAlignment="1" applyProtection="1">
      <alignment horizontal="right"/>
    </xf>
    <xf numFmtId="0" fontId="42" fillId="0" borderId="0" xfId="0" applyFont="1" applyFill="1" applyBorder="1" applyAlignment="1" applyProtection="1">
      <alignment horizontal="right" vertical="center"/>
    </xf>
    <xf numFmtId="0" fontId="26" fillId="0" borderId="0" xfId="0" applyFont="1" applyBorder="1"/>
    <xf numFmtId="0" fontId="26" fillId="0" borderId="0" xfId="0" applyFont="1" applyBorder="1" applyAlignment="1">
      <alignment horizontal="right"/>
    </xf>
    <xf numFmtId="0" fontId="27" fillId="0" borderId="0" xfId="0" applyFont="1" applyBorder="1"/>
    <xf numFmtId="0" fontId="49" fillId="0" borderId="0" xfId="0" applyFont="1" applyFill="1" applyBorder="1" applyAlignment="1" applyProtection="1">
      <alignment horizontal="left"/>
      <protection locked="0"/>
    </xf>
    <xf numFmtId="0" fontId="26" fillId="0" borderId="0" xfId="3" applyFont="1" applyFill="1" applyBorder="1"/>
    <xf numFmtId="0" fontId="27" fillId="0" borderId="0" xfId="3" applyFont="1" applyFill="1" applyBorder="1" applyAlignment="1">
      <alignment horizontal="left"/>
    </xf>
    <xf numFmtId="5" fontId="26" fillId="0" borderId="0" xfId="3" applyNumberFormat="1" applyFont="1" applyFill="1" applyBorder="1" applyAlignment="1">
      <alignment horizontal="right"/>
    </xf>
    <xf numFmtId="0" fontId="26" fillId="0" borderId="0" xfId="3" applyFont="1" applyBorder="1"/>
    <xf numFmtId="5" fontId="27" fillId="0" borderId="1" xfId="3" applyNumberFormat="1" applyFont="1" applyFill="1" applyBorder="1" applyAlignment="1">
      <alignment horizontal="right"/>
    </xf>
    <xf numFmtId="37" fontId="26" fillId="0" borderId="0" xfId="3" applyNumberFormat="1" applyFont="1" applyFill="1" applyBorder="1" applyAlignment="1">
      <alignment horizontal="right"/>
    </xf>
    <xf numFmtId="0" fontId="26" fillId="0" borderId="5" xfId="3" applyFont="1" applyFill="1" applyBorder="1"/>
    <xf numFmtId="37" fontId="26" fillId="0" borderId="5" xfId="3" applyNumberFormat="1" applyFont="1" applyFill="1" applyBorder="1" applyAlignment="1">
      <alignment horizontal="right"/>
    </xf>
    <xf numFmtId="0" fontId="27" fillId="0" borderId="0" xfId="3" applyFont="1" applyFill="1" applyBorder="1"/>
    <xf numFmtId="37" fontId="26" fillId="0" borderId="0" xfId="3" quotePrefix="1" applyNumberFormat="1" applyFont="1" applyFill="1" applyBorder="1" applyAlignment="1">
      <alignment horizontal="right"/>
    </xf>
    <xf numFmtId="0" fontId="51" fillId="0" borderId="0" xfId="3" applyFont="1" applyFill="1" applyBorder="1"/>
    <xf numFmtId="37" fontId="50" fillId="0" borderId="0" xfId="3" applyNumberFormat="1" applyFont="1" applyFill="1" applyBorder="1" applyAlignment="1">
      <alignment horizontal="right"/>
    </xf>
    <xf numFmtId="5" fontId="26" fillId="0" borderId="0" xfId="3" applyNumberFormat="1" applyFont="1" applyFill="1" applyBorder="1"/>
    <xf numFmtId="5" fontId="44" fillId="0" borderId="0" xfId="3" applyNumberFormat="1" applyFont="1" applyFill="1" applyBorder="1" applyAlignment="1">
      <alignment horizontal="right"/>
    </xf>
    <xf numFmtId="9" fontId="44" fillId="0" borderId="0" xfId="4" applyFont="1" applyFill="1" applyBorder="1" applyAlignment="1">
      <alignment horizontal="right"/>
    </xf>
    <xf numFmtId="0" fontId="27" fillId="0" borderId="0" xfId="3" applyFont="1" applyBorder="1"/>
    <xf numFmtId="37" fontId="44" fillId="0" borderId="0" xfId="3" applyNumberFormat="1" applyFont="1" applyFill="1" applyBorder="1" applyAlignment="1">
      <alignment horizontal="right"/>
    </xf>
    <xf numFmtId="9" fontId="50" fillId="0" borderId="0" xfId="4" applyFont="1" applyFill="1" applyBorder="1" applyAlignment="1">
      <alignment horizontal="right"/>
    </xf>
    <xf numFmtId="2" fontId="62" fillId="0" borderId="0" xfId="3" applyNumberFormat="1" applyFont="1" applyFill="1" applyBorder="1" applyAlignment="1">
      <alignment horizontal="right"/>
    </xf>
    <xf numFmtId="166" fontId="44" fillId="0" borderId="0" xfId="3" applyNumberFormat="1" applyFont="1" applyFill="1" applyBorder="1" applyAlignment="1">
      <alignment horizontal="right"/>
    </xf>
    <xf numFmtId="166" fontId="66" fillId="0" borderId="0" xfId="3" applyNumberFormat="1" applyFont="1" applyFill="1" applyBorder="1" applyAlignment="1">
      <alignment horizontal="right"/>
    </xf>
    <xf numFmtId="167" fontId="66" fillId="0" borderId="0" xfId="3" applyNumberFormat="1" applyFont="1" applyFill="1" applyBorder="1" applyAlignment="1">
      <alignment horizontal="right"/>
    </xf>
    <xf numFmtId="9" fontId="47" fillId="0" borderId="5" xfId="4" applyFont="1" applyFill="1" applyBorder="1" applyAlignment="1">
      <alignment horizontal="right"/>
    </xf>
    <xf numFmtId="9" fontId="26" fillId="0" borderId="5" xfId="4" applyFont="1" applyFill="1" applyBorder="1" applyAlignment="1">
      <alignment horizontal="right"/>
    </xf>
    <xf numFmtId="9" fontId="26" fillId="0" borderId="0" xfId="3" applyNumberFormat="1" applyFont="1" applyBorder="1"/>
    <xf numFmtId="5" fontId="44" fillId="0" borderId="0" xfId="3" applyNumberFormat="1" applyFont="1" applyFill="1" applyBorder="1" applyAlignment="1" applyProtection="1">
      <alignment horizontal="right"/>
    </xf>
    <xf numFmtId="9" fontId="50" fillId="0" borderId="0" xfId="3" applyNumberFormat="1" applyFont="1" applyFill="1" applyBorder="1" applyAlignment="1" applyProtection="1">
      <alignment horizontal="right"/>
    </xf>
    <xf numFmtId="5" fontId="27" fillId="0" borderId="0" xfId="3" applyNumberFormat="1" applyFont="1" applyFill="1" applyBorder="1" applyAlignment="1">
      <alignment horizontal="right"/>
    </xf>
    <xf numFmtId="0" fontId="26" fillId="0" borderId="0" xfId="0" applyFont="1" applyFill="1" applyAlignment="1" applyProtection="1">
      <alignment horizontal="left"/>
    </xf>
    <xf numFmtId="164" fontId="26" fillId="0" borderId="0" xfId="3" applyNumberFormat="1" applyFont="1" applyFill="1" applyBorder="1" applyAlignment="1">
      <alignment horizontal="right"/>
    </xf>
    <xf numFmtId="0" fontId="26" fillId="0" borderId="0" xfId="3" applyFont="1" applyFill="1" applyBorder="1" applyAlignment="1">
      <alignment horizontal="right"/>
    </xf>
    <xf numFmtId="0" fontId="63" fillId="0" borderId="0" xfId="3" applyFont="1" applyFill="1" applyBorder="1" applyAlignment="1" applyProtection="1">
      <alignment horizontal="right"/>
      <protection locked="0"/>
    </xf>
    <xf numFmtId="0" fontId="67" fillId="0" borderId="0" xfId="0" applyFont="1" applyFill="1" applyBorder="1" applyAlignment="1" applyProtection="1">
      <alignment horizontal="left"/>
      <protection locked="0"/>
    </xf>
    <xf numFmtId="0" fontId="68" fillId="14" borderId="0" xfId="3" applyFont="1" applyFill="1" applyBorder="1"/>
    <xf numFmtId="3" fontId="26" fillId="4" borderId="0" xfId="6" applyNumberFormat="1" applyFont="1" applyFill="1" applyProtection="1">
      <protection locked="0"/>
    </xf>
    <xf numFmtId="3" fontId="26" fillId="0" borderId="0" xfId="1" applyNumberFormat="1" applyFont="1" applyFill="1" applyBorder="1" applyAlignment="1" applyProtection="1">
      <protection locked="0"/>
    </xf>
    <xf numFmtId="5" fontId="69" fillId="14" borderId="0" xfId="3" applyNumberFormat="1" applyFont="1" applyFill="1" applyBorder="1" applyAlignment="1">
      <alignment horizontal="right"/>
    </xf>
    <xf numFmtId="0" fontId="26" fillId="13" borderId="0" xfId="3" applyFont="1" applyFill="1" applyBorder="1"/>
    <xf numFmtId="37" fontId="26" fillId="13" borderId="0" xfId="3" applyNumberFormat="1" applyFont="1" applyFill="1" applyBorder="1" applyAlignment="1">
      <alignment horizontal="right"/>
    </xf>
    <xf numFmtId="37" fontId="26" fillId="13" borderId="0" xfId="3" quotePrefix="1" applyNumberFormat="1" applyFont="1" applyFill="1" applyBorder="1" applyAlignment="1">
      <alignment horizontal="right"/>
    </xf>
    <xf numFmtId="0" fontId="26" fillId="13" borderId="5" xfId="3" applyFont="1" applyFill="1" applyBorder="1"/>
    <xf numFmtId="37" fontId="26" fillId="13" borderId="5" xfId="3" applyNumberFormat="1" applyFont="1" applyFill="1" applyBorder="1" applyAlignment="1">
      <alignment horizontal="right"/>
    </xf>
    <xf numFmtId="37" fontId="50" fillId="13" borderId="0" xfId="3" applyNumberFormat="1" applyFont="1" applyFill="1" applyBorder="1" applyAlignment="1">
      <alignment horizontal="right"/>
    </xf>
    <xf numFmtId="0" fontId="27" fillId="13" borderId="0" xfId="3" applyFont="1" applyFill="1" applyBorder="1"/>
    <xf numFmtId="9" fontId="66" fillId="13" borderId="0" xfId="4" applyFont="1" applyFill="1" applyBorder="1" applyAlignment="1">
      <alignment horizontal="right"/>
    </xf>
    <xf numFmtId="0" fontId="50" fillId="13" borderId="0" xfId="3" applyFont="1" applyFill="1" applyBorder="1"/>
    <xf numFmtId="5" fontId="70" fillId="13" borderId="0" xfId="3" applyNumberFormat="1" applyFont="1" applyFill="1" applyBorder="1" applyAlignment="1">
      <alignment horizontal="right"/>
    </xf>
    <xf numFmtId="9" fontId="70" fillId="13" borderId="0" xfId="4" applyFont="1" applyFill="1" applyBorder="1" applyAlignment="1">
      <alignment horizontal="right"/>
    </xf>
    <xf numFmtId="37" fontId="70" fillId="13" borderId="0" xfId="3" applyNumberFormat="1" applyFont="1" applyFill="1" applyBorder="1" applyAlignment="1">
      <alignment horizontal="right"/>
    </xf>
    <xf numFmtId="37" fontId="70" fillId="13" borderId="0" xfId="4" applyNumberFormat="1" applyFont="1" applyFill="1" applyBorder="1" applyAlignment="1">
      <alignment horizontal="right"/>
    </xf>
    <xf numFmtId="9" fontId="26" fillId="13" borderId="0" xfId="3" applyNumberFormat="1" applyFont="1" applyFill="1" applyBorder="1" applyAlignment="1">
      <alignment horizontal="right"/>
    </xf>
    <xf numFmtId="5" fontId="26" fillId="13" borderId="0" xfId="3" applyNumberFormat="1" applyFont="1" applyFill="1" applyBorder="1" applyAlignment="1">
      <alignment horizontal="right"/>
    </xf>
    <xf numFmtId="0" fontId="26" fillId="13" borderId="0" xfId="0" applyFont="1" applyFill="1" applyBorder="1" applyAlignment="1" applyProtection="1">
      <alignment vertical="center"/>
    </xf>
    <xf numFmtId="9" fontId="53" fillId="0" borderId="0" xfId="0" applyNumberFormat="1" applyFont="1" applyBorder="1" applyAlignment="1" applyProtection="1">
      <alignment horizontal="right" vertical="center"/>
    </xf>
    <xf numFmtId="0" fontId="68" fillId="14" borderId="0" xfId="0" applyFont="1" applyFill="1" applyBorder="1" applyAlignment="1" applyProtection="1">
      <alignment horizontal="left"/>
    </xf>
    <xf numFmtId="0" fontId="68" fillId="14" borderId="0" xfId="0" applyFont="1" applyFill="1" applyBorder="1" applyProtection="1"/>
    <xf numFmtId="0" fontId="63" fillId="14" borderId="0" xfId="0" applyFont="1" applyFill="1" applyBorder="1" applyAlignment="1" applyProtection="1">
      <alignment horizontal="right"/>
    </xf>
    <xf numFmtId="0" fontId="26" fillId="0" borderId="0" xfId="0" applyFont="1" applyFill="1" applyProtection="1">
      <protection locked="0"/>
    </xf>
    <xf numFmtId="0" fontId="49" fillId="0" borderId="0" xfId="0" applyFont="1" applyFill="1" applyAlignment="1" applyProtection="1">
      <alignment horizontal="right"/>
    </xf>
    <xf numFmtId="0" fontId="30" fillId="0" borderId="0" xfId="0" applyFont="1" applyProtection="1"/>
    <xf numFmtId="0" fontId="27" fillId="0" borderId="1" xfId="3" applyFont="1" applyFill="1" applyBorder="1"/>
    <xf numFmtId="5" fontId="26" fillId="0" borderId="1" xfId="3" applyNumberFormat="1" applyFont="1" applyFill="1" applyBorder="1" applyAlignment="1">
      <alignment horizontal="right"/>
    </xf>
    <xf numFmtId="0" fontId="26" fillId="0" borderId="1" xfId="3" applyFont="1" applyFill="1" applyBorder="1" applyAlignment="1">
      <alignment horizontal="right"/>
    </xf>
    <xf numFmtId="0" fontId="26" fillId="2" borderId="0" xfId="0" applyFont="1" applyFill="1" applyBorder="1" applyProtection="1"/>
    <xf numFmtId="0" fontId="26" fillId="2" borderId="0" xfId="0" applyFont="1" applyFill="1" applyProtection="1">
      <protection locked="0"/>
    </xf>
    <xf numFmtId="3" fontId="26" fillId="3" borderId="0" xfId="0" applyNumberFormat="1" applyFont="1" applyFill="1" applyProtection="1"/>
    <xf numFmtId="3" fontId="26" fillId="0" borderId="0" xfId="0" applyNumberFormat="1" applyFont="1" applyProtection="1">
      <protection locked="0"/>
    </xf>
    <xf numFmtId="3" fontId="26" fillId="0" borderId="0" xfId="0" applyNumberFormat="1" applyFont="1" applyFill="1" applyProtection="1"/>
    <xf numFmtId="0" fontId="27" fillId="2" borderId="0" xfId="0" applyFont="1" applyFill="1" applyBorder="1" applyProtection="1"/>
    <xf numFmtId="0" fontId="26" fillId="2" borderId="0" xfId="0" applyFont="1" applyFill="1" applyBorder="1" applyProtection="1">
      <protection locked="0"/>
    </xf>
    <xf numFmtId="3" fontId="26" fillId="4" borderId="0" xfId="0" applyNumberFormat="1" applyFont="1" applyFill="1" applyProtection="1">
      <protection locked="0"/>
    </xf>
    <xf numFmtId="0" fontId="26" fillId="0" borderId="0" xfId="0" applyFont="1" applyProtection="1">
      <protection locked="0"/>
    </xf>
    <xf numFmtId="0" fontId="26" fillId="0" borderId="5" xfId="3" applyFont="1" applyFill="1" applyBorder="1" applyAlignment="1" applyProtection="1">
      <protection locked="0"/>
    </xf>
    <xf numFmtId="37" fontId="26" fillId="0" borderId="5" xfId="3" applyNumberFormat="1" applyFont="1" applyFill="1" applyBorder="1" applyAlignment="1" applyProtection="1">
      <protection locked="0"/>
    </xf>
    <xf numFmtId="3" fontId="26" fillId="0" borderId="5" xfId="3" applyNumberFormat="1" applyFont="1" applyFill="1" applyBorder="1" applyAlignment="1" applyProtection="1">
      <protection locked="0"/>
    </xf>
    <xf numFmtId="3" fontId="26" fillId="0" borderId="5" xfId="3" applyNumberFormat="1" applyFont="1" applyFill="1" applyBorder="1" applyAlignment="1"/>
    <xf numFmtId="3" fontId="26" fillId="0" borderId="0" xfId="0" applyNumberFormat="1" applyFont="1" applyFill="1" applyBorder="1" applyProtection="1"/>
    <xf numFmtId="0" fontId="26" fillId="0" borderId="0" xfId="0" applyFont="1" applyBorder="1" applyProtection="1">
      <protection locked="0"/>
    </xf>
    <xf numFmtId="3" fontId="26" fillId="0" borderId="0" xfId="0" applyNumberFormat="1" applyFont="1" applyFill="1" applyBorder="1" applyProtection="1">
      <protection locked="0"/>
    </xf>
    <xf numFmtId="0" fontId="26" fillId="2" borderId="0" xfId="0" applyFont="1" applyFill="1" applyProtection="1"/>
    <xf numFmtId="0" fontId="30" fillId="0" borderId="0" xfId="0" applyFont="1" applyBorder="1" applyProtection="1"/>
    <xf numFmtId="3" fontId="26" fillId="0" borderId="0" xfId="0" applyNumberFormat="1" applyFont="1" applyBorder="1" applyProtection="1">
      <protection locked="0"/>
    </xf>
    <xf numFmtId="0" fontId="43" fillId="0" borderId="0" xfId="0" applyFont="1" applyBorder="1" applyProtection="1">
      <protection locked="0"/>
    </xf>
    <xf numFmtId="0" fontId="27" fillId="2" borderId="0" xfId="0" applyFont="1" applyFill="1" applyBorder="1" applyProtection="1">
      <protection locked="0"/>
    </xf>
    <xf numFmtId="0" fontId="42" fillId="0" borderId="0" xfId="0" applyFont="1" applyFill="1" applyBorder="1" applyAlignment="1" applyProtection="1">
      <alignment horizontal="left"/>
    </xf>
    <xf numFmtId="0" fontId="29" fillId="0" borderId="0" xfId="0" applyFont="1" applyFill="1" applyBorder="1" applyProtection="1"/>
    <xf numFmtId="3" fontId="26" fillId="3" borderId="0" xfId="0" applyNumberFormat="1" applyFont="1" applyFill="1" applyProtection="1">
      <protection locked="0"/>
    </xf>
    <xf numFmtId="3" fontId="26" fillId="0" borderId="0" xfId="0" applyNumberFormat="1" applyFont="1" applyProtection="1"/>
    <xf numFmtId="3" fontId="26" fillId="0" borderId="0" xfId="0" applyNumberFormat="1" applyFont="1" applyBorder="1" applyProtection="1"/>
    <xf numFmtId="0" fontId="26" fillId="0" borderId="0" xfId="0" applyFont="1" applyBorder="1" applyAlignment="1" applyProtection="1">
      <alignment horizontal="left"/>
    </xf>
    <xf numFmtId="9" fontId="26" fillId="0" borderId="0" xfId="0" applyNumberFormat="1" applyFont="1" applyBorder="1" applyAlignment="1" applyProtection="1">
      <alignment horizontal="center"/>
    </xf>
    <xf numFmtId="9" fontId="26" fillId="0" borderId="0" xfId="0" applyNumberFormat="1" applyFont="1" applyBorder="1" applyAlignment="1" applyProtection="1">
      <alignment horizontal="left"/>
    </xf>
    <xf numFmtId="5" fontId="26" fillId="0" borderId="0" xfId="3" applyNumberFormat="1" applyFont="1" applyFill="1" applyBorder="1" applyAlignment="1" applyProtection="1">
      <alignment horizontal="right"/>
      <protection locked="0"/>
    </xf>
    <xf numFmtId="0" fontId="47" fillId="14" borderId="0" xfId="0" applyFont="1" applyFill="1" applyProtection="1"/>
    <xf numFmtId="0" fontId="47" fillId="14" borderId="0" xfId="0" applyFont="1" applyFill="1" applyBorder="1" applyProtection="1"/>
    <xf numFmtId="0" fontId="71" fillId="14" borderId="0" xfId="0" applyFont="1" applyFill="1" applyBorder="1" applyAlignment="1" applyProtection="1">
      <alignment horizontal="left"/>
    </xf>
    <xf numFmtId="0" fontId="72" fillId="14" borderId="0" xfId="0" applyFont="1" applyFill="1" applyBorder="1" applyProtection="1"/>
    <xf numFmtId="3" fontId="26" fillId="4" borderId="0" xfId="0" applyNumberFormat="1" applyFont="1" applyFill="1" applyProtection="1"/>
    <xf numFmtId="3" fontId="26" fillId="4" borderId="5" xfId="3" applyNumberFormat="1" applyFont="1" applyFill="1" applyBorder="1" applyAlignment="1" applyProtection="1">
      <protection locked="0"/>
    </xf>
    <xf numFmtId="3" fontId="26" fillId="4" borderId="0" xfId="0" applyNumberFormat="1" applyFont="1" applyFill="1" applyBorder="1" applyProtection="1"/>
    <xf numFmtId="3" fontId="26" fillId="4" borderId="0" xfId="0" applyNumberFormat="1" applyFont="1" applyFill="1" applyBorder="1" applyAlignment="1" applyProtection="1">
      <alignment horizontal="right"/>
    </xf>
    <xf numFmtId="3" fontId="26" fillId="4" borderId="5" xfId="3" applyNumberFormat="1" applyFont="1" applyFill="1" applyBorder="1" applyAlignment="1"/>
    <xf numFmtId="3" fontId="26" fillId="4" borderId="0" xfId="0" applyNumberFormat="1" applyFont="1" applyFill="1" applyBorder="1" applyProtection="1">
      <protection locked="0"/>
    </xf>
    <xf numFmtId="3" fontId="26" fillId="4" borderId="5" xfId="3" applyNumberFormat="1" applyFont="1" applyFill="1" applyBorder="1" applyAlignment="1" applyProtection="1"/>
    <xf numFmtId="0" fontId="73" fillId="14" borderId="0" xfId="0" applyFont="1" applyFill="1" applyProtection="1"/>
    <xf numFmtId="0" fontId="73" fillId="14" borderId="0" xfId="0" applyFont="1" applyFill="1" applyBorder="1" applyAlignment="1" applyProtection="1">
      <alignment horizontal="left"/>
    </xf>
    <xf numFmtId="0" fontId="73" fillId="0" borderId="0" xfId="0" applyFont="1" applyFill="1" applyProtection="1"/>
    <xf numFmtId="0" fontId="47" fillId="0" borderId="0" xfId="0" applyFont="1" applyFill="1" applyProtection="1"/>
    <xf numFmtId="0" fontId="47" fillId="0" borderId="0" xfId="0" applyFont="1" applyFill="1" applyBorder="1" applyProtection="1"/>
    <xf numFmtId="0" fontId="75" fillId="0" borderId="2" xfId="6" applyFont="1" applyFill="1" applyBorder="1" applyProtection="1"/>
    <xf numFmtId="0" fontId="76" fillId="0" borderId="0" xfId="0" applyFont="1" applyFill="1" applyProtection="1"/>
    <xf numFmtId="0" fontId="76" fillId="0" borderId="2" xfId="0" applyFont="1" applyFill="1" applyBorder="1" applyProtection="1"/>
    <xf numFmtId="0" fontId="77" fillId="0" borderId="0" xfId="6" applyFont="1" applyFill="1" applyProtection="1">
      <protection hidden="1"/>
    </xf>
    <xf numFmtId="0" fontId="78" fillId="0" borderId="2" xfId="6" applyFont="1" applyFill="1" applyBorder="1" applyProtection="1"/>
    <xf numFmtId="0" fontId="76" fillId="0" borderId="3" xfId="0" applyFont="1" applyFill="1" applyBorder="1" applyProtection="1"/>
    <xf numFmtId="0" fontId="20" fillId="0" borderId="0" xfId="0" applyFont="1" applyFill="1" applyProtection="1">
      <protection locked="0" hidden="1"/>
    </xf>
    <xf numFmtId="0" fontId="35" fillId="0" borderId="0" xfId="6" applyFont="1" applyFill="1" applyBorder="1" applyAlignment="1" applyProtection="1">
      <alignment horizontal="right"/>
    </xf>
    <xf numFmtId="173" fontId="55" fillId="0" borderId="0" xfId="0" applyNumberFormat="1" applyFont="1" applyFill="1" applyBorder="1" applyAlignment="1" applyProtection="1">
      <alignment horizontal="left" vertical="top"/>
    </xf>
    <xf numFmtId="0" fontId="56" fillId="0" borderId="0" xfId="0" applyFont="1" applyBorder="1" applyAlignment="1" applyProtection="1">
      <alignment horizontal="right"/>
    </xf>
    <xf numFmtId="0" fontId="82" fillId="0" borderId="0" xfId="0" applyFont="1" applyAlignment="1" applyProtection="1">
      <alignment horizontal="right" vertical="top" textRotation="90"/>
    </xf>
    <xf numFmtId="0" fontId="10" fillId="0" borderId="9" xfId="0" applyFont="1" applyBorder="1" applyProtection="1"/>
    <xf numFmtId="0" fontId="26" fillId="0" borderId="10" xfId="0" applyFont="1" applyBorder="1" applyProtection="1"/>
    <xf numFmtId="0" fontId="80" fillId="0" borderId="0" xfId="0" applyFont="1" applyBorder="1" applyAlignment="1" applyProtection="1">
      <alignment horizontal="left"/>
    </xf>
    <xf numFmtId="0" fontId="26" fillId="0" borderId="11" xfId="0" applyFont="1" applyBorder="1" applyProtection="1"/>
    <xf numFmtId="0" fontId="82" fillId="0" borderId="10" xfId="0" applyFont="1" applyBorder="1" applyAlignment="1" applyProtection="1">
      <alignment horizontal="right" vertical="top" textRotation="90"/>
    </xf>
    <xf numFmtId="0" fontId="10" fillId="0" borderId="11" xfId="0" applyFont="1" applyBorder="1" applyProtection="1"/>
    <xf numFmtId="0" fontId="26" fillId="0" borderId="11" xfId="0" applyFont="1" applyFill="1" applyBorder="1" applyProtection="1"/>
    <xf numFmtId="0" fontId="26" fillId="0" borderId="0" xfId="0" applyFont="1" applyBorder="1" applyAlignment="1" applyProtection="1"/>
    <xf numFmtId="172" fontId="26" fillId="0" borderId="0" xfId="0" applyNumberFormat="1" applyFont="1" applyBorder="1" applyAlignment="1" applyProtection="1">
      <alignment horizontal="right"/>
    </xf>
    <xf numFmtId="171" fontId="26" fillId="0" borderId="0" xfId="0" applyNumberFormat="1" applyFont="1" applyBorder="1" applyAlignment="1" applyProtection="1">
      <alignment horizontal="left"/>
    </xf>
    <xf numFmtId="0" fontId="11" fillId="0" borderId="0" xfId="0" applyFont="1" applyBorder="1" applyProtection="1"/>
    <xf numFmtId="0" fontId="52" fillId="0" borderId="0" xfId="0" applyFont="1" applyBorder="1" applyAlignment="1" applyProtection="1">
      <alignment horizontal="right"/>
    </xf>
    <xf numFmtId="0" fontId="82" fillId="0" borderId="12" xfId="0" applyFont="1" applyBorder="1" applyAlignment="1" applyProtection="1">
      <alignment horizontal="right" vertical="top" textRotation="90"/>
    </xf>
    <xf numFmtId="0" fontId="10" fillId="0" borderId="13" xfId="0" applyFont="1" applyBorder="1" applyProtection="1"/>
    <xf numFmtId="0" fontId="26" fillId="0" borderId="13" xfId="0" applyFont="1" applyBorder="1" applyProtection="1"/>
    <xf numFmtId="0" fontId="56" fillId="0" borderId="13" xfId="0" applyFont="1" applyBorder="1" applyAlignment="1" applyProtection="1">
      <alignment horizontal="right"/>
    </xf>
    <xf numFmtId="0" fontId="56" fillId="0" borderId="13" xfId="0" applyFont="1" applyFill="1" applyBorder="1" applyAlignment="1" applyProtection="1">
      <alignment horizontal="right" vertical="center"/>
    </xf>
    <xf numFmtId="173" fontId="55" fillId="0" borderId="13" xfId="0" applyNumberFormat="1" applyFont="1" applyFill="1" applyBorder="1" applyAlignment="1" applyProtection="1">
      <alignment horizontal="left" vertical="top"/>
    </xf>
    <xf numFmtId="0" fontId="26" fillId="0" borderId="14" xfId="0" applyFont="1" applyBorder="1" applyProtection="1"/>
    <xf numFmtId="0" fontId="83" fillId="0" borderId="0" xfId="6" applyFont="1" applyFill="1" applyBorder="1" applyAlignment="1" applyProtection="1">
      <alignment horizontal="left" vertical="top"/>
      <protection locked="0"/>
    </xf>
    <xf numFmtId="0" fontId="63" fillId="14" borderId="0" xfId="7" applyFont="1" applyFill="1" applyBorder="1" applyAlignment="1">
      <alignment vertical="center"/>
    </xf>
    <xf numFmtId="5" fontId="47" fillId="14" borderId="0" xfId="7" applyNumberFormat="1" applyFont="1" applyFill="1" applyBorder="1" applyAlignment="1">
      <alignment horizontal="right" vertical="center"/>
    </xf>
    <xf numFmtId="175" fontId="84" fillId="0" borderId="0" xfId="0" applyNumberFormat="1" applyFont="1" applyFill="1" applyBorder="1" applyAlignment="1" applyProtection="1">
      <alignment horizontal="left"/>
      <protection locked="0"/>
    </xf>
    <xf numFmtId="176" fontId="84" fillId="0" borderId="0" xfId="0" applyNumberFormat="1" applyFont="1" applyFill="1" applyBorder="1" applyAlignment="1" applyProtection="1">
      <alignment horizontal="left"/>
      <protection locked="0"/>
    </xf>
    <xf numFmtId="3" fontId="26" fillId="0" borderId="0" xfId="2" applyNumberFormat="1" applyFont="1" applyFill="1" applyBorder="1" applyAlignment="1" applyProtection="1">
      <alignment horizontal="right"/>
    </xf>
    <xf numFmtId="0" fontId="12" fillId="0" borderId="15" xfId="0" applyFont="1" applyFill="1" applyBorder="1" applyProtection="1"/>
    <xf numFmtId="0" fontId="85" fillId="0" borderId="0" xfId="3" applyFont="1" applyFill="1" applyBorder="1" applyAlignment="1">
      <alignment vertical="top"/>
    </xf>
    <xf numFmtId="0" fontId="30" fillId="0" borderId="0" xfId="6" applyFont="1" applyAlignment="1">
      <alignment wrapText="1"/>
    </xf>
    <xf numFmtId="0" fontId="74" fillId="0" borderId="0" xfId="6" applyFont="1" applyFill="1" applyAlignment="1" applyProtection="1">
      <alignment horizontal="right" vertical="top" textRotation="90"/>
    </xf>
    <xf numFmtId="0" fontId="30" fillId="0" borderId="0" xfId="6" applyFont="1" applyAlignment="1">
      <alignment horizontal="left" vertical="top" wrapText="1"/>
    </xf>
    <xf numFmtId="0" fontId="43" fillId="0" borderId="0" xfId="0" applyFont="1" applyProtection="1"/>
    <xf numFmtId="0" fontId="35" fillId="0" borderId="0" xfId="6" applyFont="1" applyFill="1" applyBorder="1" applyAlignment="1" applyProtection="1">
      <alignment horizontal="right"/>
    </xf>
    <xf numFmtId="0" fontId="74" fillId="0" borderId="0" xfId="6" applyFont="1" applyFill="1" applyAlignment="1" applyProtection="1">
      <alignment horizontal="right" vertical="top" textRotation="90"/>
    </xf>
    <xf numFmtId="3" fontId="26" fillId="0" borderId="2" xfId="2" applyNumberFormat="1" applyFont="1" applyFill="1" applyBorder="1" applyAlignment="1" applyProtection="1">
      <alignment horizontal="right"/>
      <protection locked="0"/>
    </xf>
    <xf numFmtId="177" fontId="26" fillId="0" borderId="2" xfId="2" applyNumberFormat="1" applyFont="1" applyFill="1" applyBorder="1" applyAlignment="1" applyProtection="1">
      <alignment horizontal="right"/>
      <protection locked="0"/>
    </xf>
    <xf numFmtId="3" fontId="26" fillId="0" borderId="3" xfId="2" applyNumberFormat="1" applyFont="1" applyFill="1" applyBorder="1" applyAlignment="1" applyProtection="1">
      <alignment horizontal="right"/>
      <protection locked="0"/>
    </xf>
    <xf numFmtId="168" fontId="26" fillId="0" borderId="2" xfId="2" applyNumberFormat="1" applyFont="1" applyFill="1" applyBorder="1" applyAlignment="1" applyProtection="1">
      <alignment horizontal="right"/>
      <protection locked="0"/>
    </xf>
    <xf numFmtId="0" fontId="39" fillId="0" borderId="0" xfId="6" applyFont="1" applyFill="1" applyAlignment="1" applyProtection="1">
      <alignment horizontal="left" vertical="top" wrapText="1"/>
    </xf>
    <xf numFmtId="0" fontId="40" fillId="0" borderId="0" xfId="6" applyFont="1" applyAlignment="1">
      <alignment horizontal="left" vertical="top" wrapText="1"/>
    </xf>
    <xf numFmtId="0" fontId="26" fillId="0" borderId="0" xfId="0" applyFont="1" applyAlignment="1" applyProtection="1">
      <alignment horizontal="left" vertical="top" wrapText="1"/>
    </xf>
    <xf numFmtId="173" fontId="55" fillId="0" borderId="0" xfId="0" applyNumberFormat="1" applyFont="1" applyFill="1" applyBorder="1" applyAlignment="1" applyProtection="1">
      <alignment horizontal="left" vertical="top"/>
    </xf>
    <xf numFmtId="0" fontId="31" fillId="13" borderId="0" xfId="0" applyFont="1" applyFill="1" applyBorder="1" applyAlignment="1" applyProtection="1">
      <alignment horizontal="left" vertical="center"/>
    </xf>
    <xf numFmtId="0" fontId="31" fillId="0" borderId="0" xfId="0" applyFont="1" applyFill="1" applyBorder="1" applyAlignment="1" applyProtection="1">
      <alignment horizontal="left" vertical="center"/>
    </xf>
    <xf numFmtId="9" fontId="31" fillId="0" borderId="0" xfId="0" applyNumberFormat="1" applyFont="1" applyFill="1" applyBorder="1" applyAlignment="1" applyProtection="1">
      <alignment horizontal="right" vertical="center"/>
    </xf>
    <xf numFmtId="167" fontId="31" fillId="13" borderId="0" xfId="0" applyNumberFormat="1" applyFont="1" applyFill="1" applyBorder="1" applyAlignment="1" applyProtection="1">
      <alignment horizontal="right" vertical="center"/>
    </xf>
    <xf numFmtId="164" fontId="26" fillId="0" borderId="3" xfId="2" applyNumberFormat="1" applyFont="1" applyFill="1" applyBorder="1" applyAlignment="1" applyProtection="1">
      <alignment horizontal="right"/>
      <protection locked="0"/>
    </xf>
    <xf numFmtId="164" fontId="26" fillId="0" borderId="3" xfId="2" applyNumberFormat="1" applyFont="1" applyFill="1" applyBorder="1" applyAlignment="1" applyProtection="1">
      <alignment horizontal="right"/>
    </xf>
    <xf numFmtId="9" fontId="26" fillId="0" borderId="3" xfId="2" applyNumberFormat="1" applyFont="1" applyFill="1" applyBorder="1" applyAlignment="1" applyProtection="1">
      <alignment horizontal="right"/>
    </xf>
    <xf numFmtId="0" fontId="33" fillId="0" borderId="0" xfId="6" applyFont="1" applyFill="1" applyAlignment="1" applyProtection="1">
      <alignment horizontal="right"/>
    </xf>
    <xf numFmtId="0" fontId="37" fillId="0" borderId="0" xfId="6" applyFont="1" applyFill="1" applyAlignment="1" applyProtection="1">
      <alignment horizontal="left" vertical="top" wrapText="1"/>
    </xf>
    <xf numFmtId="0" fontId="37" fillId="0" borderId="0" xfId="6" applyFont="1" applyAlignment="1">
      <alignment horizontal="left" vertical="top" wrapText="1"/>
    </xf>
    <xf numFmtId="0" fontId="30" fillId="0" borderId="0" xfId="6" applyFont="1" applyAlignment="1">
      <alignment horizontal="left" vertical="top" wrapText="1"/>
    </xf>
    <xf numFmtId="0" fontId="30" fillId="0" borderId="0" xfId="6" applyFont="1" applyAlignment="1">
      <alignment wrapText="1"/>
    </xf>
    <xf numFmtId="0" fontId="34" fillId="0" borderId="0" xfId="6" applyFont="1" applyFill="1" applyAlignment="1" applyProtection="1">
      <alignment horizontal="right" vertical="center"/>
      <protection locked="0"/>
    </xf>
    <xf numFmtId="0" fontId="28" fillId="0" borderId="0" xfId="6" applyFont="1" applyFill="1" applyAlignment="1" applyProtection="1">
      <alignment horizontal="right" vertical="top"/>
    </xf>
    <xf numFmtId="174" fontId="26" fillId="0" borderId="2" xfId="6" applyNumberFormat="1" applyFont="1" applyFill="1" applyBorder="1" applyAlignment="1" applyProtection="1">
      <protection locked="0"/>
    </xf>
    <xf numFmtId="174" fontId="30" fillId="0" borderId="2" xfId="6" applyNumberFormat="1" applyFont="1" applyFill="1" applyBorder="1" applyAlignment="1" applyProtection="1">
      <protection locked="0"/>
    </xf>
    <xf numFmtId="164" fontId="26" fillId="0" borderId="0" xfId="4" applyNumberFormat="1" applyFont="1" applyFill="1" applyBorder="1" applyAlignment="1" applyProtection="1">
      <alignment horizontal="left"/>
      <protection locked="0"/>
    </xf>
    <xf numFmtId="9" fontId="26" fillId="0" borderId="0" xfId="4" applyFont="1" applyFill="1" applyBorder="1" applyAlignment="1" applyProtection="1">
      <alignment horizontal="left"/>
      <protection locked="0"/>
    </xf>
    <xf numFmtId="169" fontId="26" fillId="0" borderId="0" xfId="0" applyNumberFormat="1" applyFont="1" applyFill="1" applyBorder="1" applyAlignment="1" applyProtection="1">
      <alignment horizontal="left"/>
      <protection locked="0"/>
    </xf>
    <xf numFmtId="0" fontId="81" fillId="0" borderId="7" xfId="0" applyFont="1" applyBorder="1" applyAlignment="1" applyProtection="1">
      <alignment horizontal="left"/>
    </xf>
    <xf numFmtId="0" fontId="81" fillId="0" borderId="8" xfId="0" applyFont="1" applyBorder="1" applyAlignment="1" applyProtection="1">
      <alignment horizontal="left"/>
    </xf>
    <xf numFmtId="0" fontId="42" fillId="13" borderId="0" xfId="0" applyFont="1" applyFill="1" applyBorder="1" applyAlignment="1" applyProtection="1">
      <alignment horizontal="left" vertical="center"/>
    </xf>
    <xf numFmtId="167" fontId="42" fillId="13" borderId="0" xfId="0" applyNumberFormat="1" applyFont="1" applyFill="1" applyBorder="1" applyAlignment="1" applyProtection="1">
      <alignment horizontal="right" vertical="center"/>
    </xf>
    <xf numFmtId="0" fontId="42" fillId="0" borderId="0" xfId="0" applyFont="1" applyFill="1" applyBorder="1" applyAlignment="1" applyProtection="1">
      <alignment horizontal="left" vertical="center"/>
    </xf>
    <xf numFmtId="9" fontId="42" fillId="0" borderId="0" xfId="0" applyNumberFormat="1" applyFont="1" applyFill="1" applyBorder="1" applyAlignment="1" applyProtection="1">
      <alignment horizontal="right" vertical="center"/>
    </xf>
    <xf numFmtId="3" fontId="42" fillId="13" borderId="0" xfId="0" applyNumberFormat="1" applyFont="1" applyFill="1" applyBorder="1" applyAlignment="1" applyProtection="1">
      <alignment horizontal="right" vertical="center"/>
    </xf>
    <xf numFmtId="0" fontId="79" fillId="0" borderId="0" xfId="0" applyFont="1" applyBorder="1" applyProtection="1"/>
  </cellXfs>
  <cellStyles count="8">
    <cellStyle name="Comma" xfId="1" builtinId="3"/>
    <cellStyle name="Currency" xfId="2" builtinId="4"/>
    <cellStyle name="Hyperlink" xfId="5" builtinId="8"/>
    <cellStyle name="Normal" xfId="0" builtinId="0"/>
    <cellStyle name="Normal 2" xfId="6"/>
    <cellStyle name="Normal_Nucleus Research Extrusion Prevention ROI Tool" xfId="3"/>
    <cellStyle name="Normal_Nucleus Research Extrusion Prevention ROI Tool 2" xfId="7"/>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F1E26"/>
      <color rgb="FFBF2833"/>
      <color rgb="FF778B1D"/>
      <color rgb="FF9FB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5428071491064E-2"/>
          <c:y val="0.12060331099666054"/>
          <c:w val="0.89186757905261838"/>
          <c:h val="0.8592985908512063"/>
        </c:manualLayout>
      </c:layout>
      <c:barChart>
        <c:barDir val="col"/>
        <c:grouping val="clustered"/>
        <c:varyColors val="0"/>
        <c:ser>
          <c:idx val="0"/>
          <c:order val="0"/>
          <c:spPr>
            <a:gradFill>
              <a:gsLst>
                <a:gs pos="0">
                  <a:srgbClr val="9FBA1D"/>
                </a:gs>
                <a:gs pos="100000">
                  <a:srgbClr val="778B1D"/>
                </a:gs>
              </a:gsLst>
              <a:lin ang="0" scaled="1"/>
            </a:gradFill>
            <a:ln w="25400">
              <a:noFill/>
            </a:ln>
            <a:effectLst/>
            <a:scene3d>
              <a:camera prst="orthographicFront"/>
              <a:lightRig rig="threePt" dir="t"/>
            </a:scene3d>
            <a:sp3d/>
          </c:spPr>
          <c:invertIfNegative val="0"/>
          <c:dLbls>
            <c:spPr>
              <a:noFill/>
              <a:ln w="25400">
                <a:noFill/>
              </a:ln>
            </c:spPr>
            <c:txPr>
              <a:bodyPr/>
              <a:lstStyle/>
              <a:p>
                <a:pPr>
                  <a:defRPr sz="1000" b="0" i="0" u="none" strike="noStrike" baseline="0">
                    <a:solidFill>
                      <a:srgbClr val="000000"/>
                    </a:solidFill>
                    <a:latin typeface="Corbel" panose="020B0503020204020204" pitchFamily="34" charset="0"/>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Business Case'!$H$232:$J$232</c:f>
              <c:strCache>
                <c:ptCount val="3"/>
                <c:pt idx="0">
                  <c:v>Year 1</c:v>
                </c:pt>
                <c:pt idx="1">
                  <c:v>Year 2</c:v>
                </c:pt>
                <c:pt idx="2">
                  <c:v>Year 3</c:v>
                </c:pt>
              </c:strCache>
            </c:strRef>
          </c:cat>
          <c:val>
            <c:numRef>
              <c:f>'Financial Business Case'!$H$241:$J$241</c:f>
              <c:numCache>
                <c:formatCode>#,##0_);\(#,##0\)</c:formatCode>
                <c:ptCount val="3"/>
                <c:pt idx="0">
                  <c:v>0</c:v>
                </c:pt>
                <c:pt idx="1">
                  <c:v>0</c:v>
                </c:pt>
                <c:pt idx="2">
                  <c:v>0</c:v>
                </c:pt>
              </c:numCache>
            </c:numRef>
          </c:val>
        </c:ser>
        <c:dLbls>
          <c:showLegendKey val="0"/>
          <c:showVal val="0"/>
          <c:showCatName val="0"/>
          <c:showSerName val="0"/>
          <c:showPercent val="0"/>
          <c:showBubbleSize val="0"/>
        </c:dLbls>
        <c:gapWidth val="10"/>
        <c:axId val="298916656"/>
        <c:axId val="298913912"/>
      </c:barChart>
      <c:dateAx>
        <c:axId val="298916656"/>
        <c:scaling>
          <c:orientation val="minMax"/>
        </c:scaling>
        <c:delete val="1"/>
        <c:axPos val="b"/>
        <c:numFmt formatCode="General" sourceLinked="0"/>
        <c:majorTickMark val="out"/>
        <c:minorTickMark val="none"/>
        <c:tickLblPos val="nextTo"/>
        <c:crossAx val="298913912"/>
        <c:crosses val="autoZero"/>
        <c:auto val="0"/>
        <c:lblOffset val="100"/>
        <c:baseTimeUnit val="days"/>
      </c:dateAx>
      <c:valAx>
        <c:axId val="298913912"/>
        <c:scaling>
          <c:orientation val="minMax"/>
        </c:scaling>
        <c:delete val="1"/>
        <c:axPos val="l"/>
        <c:numFmt formatCode="#,##0_);\(#,##0\)" sourceLinked="1"/>
        <c:majorTickMark val="out"/>
        <c:minorTickMark val="none"/>
        <c:tickLblPos val="nextTo"/>
        <c:crossAx val="29891665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022304832713755E-2"/>
          <c:y val="2.8901734104046242E-2"/>
          <c:w val="0.95539033457249067"/>
          <c:h val="0.87283236994219648"/>
        </c:manualLayout>
      </c:layout>
      <c:barChart>
        <c:barDir val="col"/>
        <c:grouping val="clustered"/>
        <c:varyColors val="0"/>
        <c:ser>
          <c:idx val="0"/>
          <c:order val="0"/>
          <c:spPr>
            <a:gradFill>
              <a:gsLst>
                <a:gs pos="0">
                  <a:srgbClr val="BF2833"/>
                </a:gs>
                <a:gs pos="100000">
                  <a:srgbClr val="8F1E26"/>
                </a:gs>
              </a:gsLst>
              <a:lin ang="0" scaled="1"/>
            </a:gradFill>
            <a:ln w="25400">
              <a:noFill/>
            </a:ln>
            <a:effectLst/>
            <a:scene3d>
              <a:camera prst="orthographicFront"/>
              <a:lightRig rig="threePt" dir="t"/>
            </a:scene3d>
            <a:sp3d/>
          </c:spPr>
          <c:invertIfNegative val="0"/>
          <c:dLbls>
            <c:spPr>
              <a:noFill/>
              <a:ln w="25400">
                <a:noFill/>
              </a:ln>
            </c:spPr>
            <c:txPr>
              <a:bodyPr/>
              <a:lstStyle/>
              <a:p>
                <a:pPr>
                  <a:defRPr sz="800" b="0" i="0" u="none" strike="noStrike" baseline="0">
                    <a:solidFill>
                      <a:srgbClr val="000000"/>
                    </a:solidFill>
                    <a:latin typeface="Corbel" panose="020B0503020204020204" pitchFamily="34" charset="0"/>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'Financial Business Case'!$G$240:$J$240</c:f>
              <c:numCache>
                <c:formatCode>#,##0_);\(#,##0\)</c:formatCode>
                <c:ptCount val="4"/>
                <c:pt idx="0">
                  <c:v>0</c:v>
                </c:pt>
                <c:pt idx="1">
                  <c:v>0</c:v>
                </c:pt>
                <c:pt idx="2">
                  <c:v>0</c:v>
                </c:pt>
                <c:pt idx="3">
                  <c:v>0</c:v>
                </c:pt>
              </c:numCache>
            </c:numRef>
          </c:val>
        </c:ser>
        <c:dLbls>
          <c:showLegendKey val="0"/>
          <c:showVal val="0"/>
          <c:showCatName val="0"/>
          <c:showSerName val="0"/>
          <c:showPercent val="0"/>
          <c:showBubbleSize val="0"/>
        </c:dLbls>
        <c:gapWidth val="10"/>
        <c:axId val="298914696"/>
        <c:axId val="298915088"/>
      </c:barChart>
      <c:dateAx>
        <c:axId val="298914696"/>
        <c:scaling>
          <c:orientation val="minMax"/>
        </c:scaling>
        <c:delete val="1"/>
        <c:axPos val="b"/>
        <c:majorTickMark val="out"/>
        <c:minorTickMark val="none"/>
        <c:tickLblPos val="nextTo"/>
        <c:crossAx val="298915088"/>
        <c:crosses val="autoZero"/>
        <c:auto val="0"/>
        <c:lblOffset val="100"/>
        <c:baseTimeUnit val="days"/>
      </c:dateAx>
      <c:valAx>
        <c:axId val="298915088"/>
        <c:scaling>
          <c:orientation val="minMax"/>
        </c:scaling>
        <c:delete val="1"/>
        <c:axPos val="l"/>
        <c:numFmt formatCode="#,##0_);\(#,##0\)" sourceLinked="1"/>
        <c:majorTickMark val="out"/>
        <c:minorTickMark val="none"/>
        <c:tickLblPos val="nextTo"/>
        <c:crossAx val="298914696"/>
        <c:crosses val="autoZero"/>
        <c:crossBetween val="between"/>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3812185815238802E-2"/>
          <c:y val="0.17264623337768201"/>
          <c:w val="0.923060383797772"/>
          <c:h val="0.68623119336497296"/>
        </c:manualLayout>
      </c:layout>
      <c:barChart>
        <c:barDir val="bar"/>
        <c:grouping val="percentStacked"/>
        <c:varyColors val="0"/>
        <c:ser>
          <c:idx val="1"/>
          <c:order val="0"/>
          <c:spPr>
            <a:gradFill flip="none" rotWithShape="1">
              <a:gsLst>
                <a:gs pos="0">
                  <a:schemeClr val="accent3"/>
                </a:gs>
                <a:gs pos="100000">
                  <a:schemeClr val="accent3">
                    <a:lumMod val="75000"/>
                  </a:schemeClr>
                </a:gs>
              </a:gsLst>
              <a:lin ang="0" scaled="1"/>
              <a:tileRect/>
            </a:gradFill>
            <a:ln w="25400">
              <a:noFill/>
            </a:ln>
            <a:effectLst/>
            <a:scene3d>
              <a:camera prst="orthographicFront"/>
              <a:lightRig rig="threePt" dir="t"/>
            </a:scene3d>
            <a:sp3d/>
          </c:spPr>
          <c:invertIfNegative val="0"/>
          <c:dPt>
            <c:idx val="0"/>
            <c:invertIfNegative val="0"/>
            <c:bubble3D val="0"/>
          </c:dPt>
          <c:val>
            <c:numRef>
              <c:f>'Financial Business Case'!$E$233</c:f>
              <c:numCache>
                <c:formatCode>#,##0_);\(#,##0\)</c:formatCode>
                <c:ptCount val="1"/>
                <c:pt idx="0">
                  <c:v>0</c:v>
                </c:pt>
              </c:numCache>
            </c:numRef>
          </c:val>
        </c:ser>
        <c:ser>
          <c:idx val="0"/>
          <c:order val="1"/>
          <c:spPr>
            <a:gradFill flip="none" rotWithShape="1">
              <a:gsLst>
                <a:gs pos="0">
                  <a:schemeClr val="accent1"/>
                </a:gs>
                <a:gs pos="100000">
                  <a:schemeClr val="accent1">
                    <a:lumMod val="75000"/>
                  </a:schemeClr>
                </a:gs>
              </a:gsLst>
              <a:lin ang="0" scaled="1"/>
              <a:tileRect/>
            </a:gradFill>
            <a:ln w="25400">
              <a:noFill/>
            </a:ln>
            <a:effectLst/>
            <a:scene3d>
              <a:camera prst="orthographicFront"/>
              <a:lightRig rig="threePt" dir="t"/>
            </a:scene3d>
            <a:sp3d/>
          </c:spPr>
          <c:invertIfNegative val="0"/>
          <c:dPt>
            <c:idx val="0"/>
            <c:invertIfNegative val="0"/>
            <c:bubble3D val="0"/>
            <c:spPr>
              <a:gradFill flip="none" rotWithShape="1">
                <a:gsLst>
                  <a:gs pos="0">
                    <a:srgbClr val="BF2833"/>
                  </a:gs>
                  <a:gs pos="100000">
                    <a:srgbClr val="8F1E26"/>
                  </a:gs>
                </a:gsLst>
                <a:lin ang="0" scaled="1"/>
                <a:tileRect/>
              </a:gradFill>
              <a:ln w="25400">
                <a:noFill/>
              </a:ln>
              <a:effectLst/>
              <a:scene3d>
                <a:camera prst="orthographicFront"/>
                <a:lightRig rig="threePt" dir="t"/>
              </a:scene3d>
              <a:sp3d/>
            </c:spPr>
          </c:dPt>
          <c:val>
            <c:numRef>
              <c:f>'Financial Business Case'!$E$234</c:f>
              <c:numCache>
                <c:formatCode>#,##0_);\(#,##0\)</c:formatCode>
                <c:ptCount val="1"/>
                <c:pt idx="0">
                  <c:v>0</c:v>
                </c:pt>
              </c:numCache>
            </c:numRef>
          </c:val>
        </c:ser>
        <c:dLbls>
          <c:showLegendKey val="0"/>
          <c:showVal val="0"/>
          <c:showCatName val="0"/>
          <c:showSerName val="0"/>
          <c:showPercent val="0"/>
          <c:showBubbleSize val="0"/>
        </c:dLbls>
        <c:gapWidth val="153"/>
        <c:overlap val="100"/>
        <c:axId val="298917048"/>
        <c:axId val="298916264"/>
      </c:barChart>
      <c:catAx>
        <c:axId val="298917048"/>
        <c:scaling>
          <c:orientation val="minMax"/>
        </c:scaling>
        <c:delete val="1"/>
        <c:axPos val="l"/>
        <c:majorTickMark val="out"/>
        <c:minorTickMark val="none"/>
        <c:tickLblPos val="nextTo"/>
        <c:crossAx val="298916264"/>
        <c:crosses val="autoZero"/>
        <c:auto val="1"/>
        <c:lblAlgn val="ctr"/>
        <c:lblOffset val="100"/>
        <c:noMultiLvlLbl val="0"/>
      </c:catAx>
      <c:valAx>
        <c:axId val="298916264"/>
        <c:scaling>
          <c:orientation val="minMax"/>
          <c:min val="0"/>
        </c:scaling>
        <c:delete val="1"/>
        <c:axPos val="b"/>
        <c:numFmt formatCode="0%" sourceLinked="1"/>
        <c:majorTickMark val="out"/>
        <c:minorTickMark val="none"/>
        <c:tickLblPos val="nextTo"/>
        <c:crossAx val="298917048"/>
        <c:crosses val="autoZero"/>
        <c:crossBetween val="between"/>
      </c:valAx>
      <c:spPr>
        <a:noFill/>
        <a:ln w="25400">
          <a:noFill/>
        </a:ln>
      </c:spPr>
    </c:plotArea>
    <c:plotVisOnly val="1"/>
    <c:dispBlanksAs val="gap"/>
    <c:showDLblsOverMax val="0"/>
  </c:chart>
  <c:spPr>
    <a:noFill/>
    <a:ln w="6350">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5428071491064E-2"/>
          <c:y val="0.12060331099666054"/>
          <c:w val="0.89186757905261838"/>
          <c:h val="0.8592985908512063"/>
        </c:manualLayout>
      </c:layout>
      <c:barChart>
        <c:barDir val="col"/>
        <c:grouping val="clustered"/>
        <c:varyColors val="0"/>
        <c:ser>
          <c:idx val="0"/>
          <c:order val="0"/>
          <c:spPr>
            <a:gradFill>
              <a:gsLst>
                <a:gs pos="0">
                  <a:srgbClr val="9FBA1D"/>
                </a:gs>
                <a:gs pos="100000">
                  <a:srgbClr val="778B1D"/>
                </a:gs>
              </a:gsLst>
              <a:lin ang="0" scaled="1"/>
            </a:gradFill>
            <a:ln w="25400">
              <a:noFill/>
            </a:ln>
            <a:effectLst/>
            <a:scene3d>
              <a:camera prst="orthographicFront"/>
              <a:lightRig rig="threePt" dir="t"/>
            </a:scene3d>
            <a:sp3d/>
          </c:spPr>
          <c:invertIfNegative val="0"/>
          <c:dLbls>
            <c:spPr>
              <a:noFill/>
              <a:ln w="25400">
                <a:noFill/>
              </a:ln>
            </c:spPr>
            <c:txPr>
              <a:bodyPr/>
              <a:lstStyle/>
              <a:p>
                <a:pPr>
                  <a:defRPr sz="1000" b="0" i="0" u="none" strike="noStrike" baseline="0">
                    <a:solidFill>
                      <a:srgbClr val="000000"/>
                    </a:solidFill>
                    <a:latin typeface="Corbel" panose="020B0503020204020204" pitchFamily="34" charset="0"/>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Business Case'!$H$232:$J$232</c:f>
              <c:strCache>
                <c:ptCount val="3"/>
                <c:pt idx="0">
                  <c:v>Year 1</c:v>
                </c:pt>
                <c:pt idx="1">
                  <c:v>Year 2</c:v>
                </c:pt>
                <c:pt idx="2">
                  <c:v>Year 3</c:v>
                </c:pt>
              </c:strCache>
            </c:strRef>
          </c:cat>
          <c:val>
            <c:numRef>
              <c:f>'Financial Business Case'!$H$241:$J$241</c:f>
              <c:numCache>
                <c:formatCode>#,##0_);\(#,##0\)</c:formatCode>
                <c:ptCount val="3"/>
                <c:pt idx="0">
                  <c:v>0</c:v>
                </c:pt>
                <c:pt idx="1">
                  <c:v>0</c:v>
                </c:pt>
                <c:pt idx="2">
                  <c:v>0</c:v>
                </c:pt>
              </c:numCache>
            </c:numRef>
          </c:val>
        </c:ser>
        <c:dLbls>
          <c:showLegendKey val="0"/>
          <c:showVal val="0"/>
          <c:showCatName val="0"/>
          <c:showSerName val="0"/>
          <c:showPercent val="0"/>
          <c:showBubbleSize val="0"/>
        </c:dLbls>
        <c:gapWidth val="10"/>
        <c:axId val="299739064"/>
        <c:axId val="299744944"/>
      </c:barChart>
      <c:dateAx>
        <c:axId val="299739064"/>
        <c:scaling>
          <c:orientation val="minMax"/>
        </c:scaling>
        <c:delete val="1"/>
        <c:axPos val="b"/>
        <c:numFmt formatCode="General" sourceLinked="0"/>
        <c:majorTickMark val="out"/>
        <c:minorTickMark val="none"/>
        <c:tickLblPos val="nextTo"/>
        <c:crossAx val="299744944"/>
        <c:crosses val="autoZero"/>
        <c:auto val="0"/>
        <c:lblOffset val="100"/>
        <c:baseTimeUnit val="days"/>
      </c:dateAx>
      <c:valAx>
        <c:axId val="299744944"/>
        <c:scaling>
          <c:orientation val="minMax"/>
        </c:scaling>
        <c:delete val="1"/>
        <c:axPos val="l"/>
        <c:numFmt formatCode="#,##0_);\(#,##0\)" sourceLinked="1"/>
        <c:majorTickMark val="out"/>
        <c:minorTickMark val="none"/>
        <c:tickLblPos val="nextTo"/>
        <c:crossAx val="29973906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3812185815238802E-2"/>
          <c:y val="0.17264623337768201"/>
          <c:w val="0.923060383797772"/>
          <c:h val="0.68623119336497296"/>
        </c:manualLayout>
      </c:layout>
      <c:barChart>
        <c:barDir val="bar"/>
        <c:grouping val="percentStacked"/>
        <c:varyColors val="0"/>
        <c:ser>
          <c:idx val="1"/>
          <c:order val="0"/>
          <c:spPr>
            <a:gradFill flip="none" rotWithShape="1">
              <a:gsLst>
                <a:gs pos="0">
                  <a:schemeClr val="accent3"/>
                </a:gs>
                <a:gs pos="100000">
                  <a:schemeClr val="accent3">
                    <a:lumMod val="75000"/>
                  </a:schemeClr>
                </a:gs>
              </a:gsLst>
              <a:lin ang="0" scaled="1"/>
              <a:tileRect/>
            </a:gradFill>
            <a:ln w="25400">
              <a:noFill/>
            </a:ln>
            <a:effectLst/>
            <a:scene3d>
              <a:camera prst="orthographicFront"/>
              <a:lightRig rig="threePt" dir="t"/>
            </a:scene3d>
            <a:sp3d/>
          </c:spPr>
          <c:invertIfNegative val="0"/>
          <c:dPt>
            <c:idx val="0"/>
            <c:invertIfNegative val="0"/>
            <c:bubble3D val="0"/>
          </c:dPt>
          <c:val>
            <c:numRef>
              <c:f>'Financial Business Case'!$E$233</c:f>
              <c:numCache>
                <c:formatCode>#,##0_);\(#,##0\)</c:formatCode>
                <c:ptCount val="1"/>
                <c:pt idx="0">
                  <c:v>0</c:v>
                </c:pt>
              </c:numCache>
            </c:numRef>
          </c:val>
        </c:ser>
        <c:ser>
          <c:idx val="0"/>
          <c:order val="1"/>
          <c:spPr>
            <a:gradFill flip="none" rotWithShape="1">
              <a:gsLst>
                <a:gs pos="0">
                  <a:schemeClr val="accent1"/>
                </a:gs>
                <a:gs pos="100000">
                  <a:schemeClr val="accent1">
                    <a:lumMod val="75000"/>
                  </a:schemeClr>
                </a:gs>
              </a:gsLst>
              <a:lin ang="0" scaled="1"/>
              <a:tileRect/>
            </a:gradFill>
            <a:ln w="25400">
              <a:noFill/>
            </a:ln>
            <a:effectLst/>
            <a:scene3d>
              <a:camera prst="orthographicFront"/>
              <a:lightRig rig="threePt" dir="t"/>
            </a:scene3d>
            <a:sp3d/>
          </c:spPr>
          <c:invertIfNegative val="0"/>
          <c:dPt>
            <c:idx val="0"/>
            <c:invertIfNegative val="0"/>
            <c:bubble3D val="0"/>
            <c:spPr>
              <a:gradFill flip="none" rotWithShape="1">
                <a:gsLst>
                  <a:gs pos="0">
                    <a:srgbClr val="BF2833"/>
                  </a:gs>
                  <a:gs pos="100000">
                    <a:srgbClr val="8F1E26"/>
                  </a:gs>
                </a:gsLst>
                <a:lin ang="0" scaled="1"/>
                <a:tileRect/>
              </a:gradFill>
              <a:ln w="25400">
                <a:noFill/>
              </a:ln>
              <a:effectLst/>
              <a:scene3d>
                <a:camera prst="orthographicFront"/>
                <a:lightRig rig="threePt" dir="t"/>
              </a:scene3d>
              <a:sp3d/>
            </c:spPr>
          </c:dPt>
          <c:val>
            <c:numRef>
              <c:f>'Financial Business Case'!$E$234</c:f>
              <c:numCache>
                <c:formatCode>#,##0_);\(#,##0\)</c:formatCode>
                <c:ptCount val="1"/>
                <c:pt idx="0">
                  <c:v>0</c:v>
                </c:pt>
              </c:numCache>
            </c:numRef>
          </c:val>
        </c:ser>
        <c:dLbls>
          <c:showLegendKey val="0"/>
          <c:showVal val="0"/>
          <c:showCatName val="0"/>
          <c:showSerName val="0"/>
          <c:showPercent val="0"/>
          <c:showBubbleSize val="0"/>
        </c:dLbls>
        <c:gapWidth val="153"/>
        <c:overlap val="100"/>
        <c:axId val="299741024"/>
        <c:axId val="299739456"/>
      </c:barChart>
      <c:catAx>
        <c:axId val="299741024"/>
        <c:scaling>
          <c:orientation val="minMax"/>
        </c:scaling>
        <c:delete val="1"/>
        <c:axPos val="l"/>
        <c:majorTickMark val="out"/>
        <c:minorTickMark val="none"/>
        <c:tickLblPos val="nextTo"/>
        <c:crossAx val="299739456"/>
        <c:crosses val="autoZero"/>
        <c:auto val="1"/>
        <c:lblAlgn val="ctr"/>
        <c:lblOffset val="100"/>
        <c:noMultiLvlLbl val="0"/>
      </c:catAx>
      <c:valAx>
        <c:axId val="299739456"/>
        <c:scaling>
          <c:orientation val="minMax"/>
          <c:min val="0"/>
        </c:scaling>
        <c:delete val="1"/>
        <c:axPos val="b"/>
        <c:numFmt formatCode="0%" sourceLinked="1"/>
        <c:majorTickMark val="out"/>
        <c:minorTickMark val="none"/>
        <c:tickLblPos val="nextTo"/>
        <c:crossAx val="299741024"/>
        <c:crosses val="autoZero"/>
        <c:crossBetween val="between"/>
      </c:valAx>
      <c:spPr>
        <a:noFill/>
        <a:ln w="25400">
          <a:noFill/>
        </a:ln>
      </c:spPr>
    </c:plotArea>
    <c:plotVisOnly val="1"/>
    <c:dispBlanksAs val="gap"/>
    <c:showDLblsOverMax val="0"/>
  </c:chart>
  <c:spPr>
    <a:noFill/>
    <a:ln w="6350">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fmlaLink="$M$160" lockText="1"/>
</file>

<file path=xl/ctrlProps/ctrlProp10.xml><?xml version="1.0" encoding="utf-8"?>
<formControlPr xmlns="http://schemas.microsoft.com/office/spreadsheetml/2009/9/main" objectType="Spin" dx="16" fmlaLink="R90" max="100" page="10" val="0"/>
</file>

<file path=xl/ctrlProps/ctrlProp11.xml><?xml version="1.0" encoding="utf-8"?>
<formControlPr xmlns="http://schemas.microsoft.com/office/spreadsheetml/2009/9/main" objectType="Spin" dx="16" fmlaLink="R99" max="100" page="10" val="0"/>
</file>

<file path=xl/ctrlProps/ctrlProp12.xml><?xml version="1.0" encoding="utf-8"?>
<formControlPr xmlns="http://schemas.microsoft.com/office/spreadsheetml/2009/9/main" objectType="Spin" dx="16" fmlaLink="R111" max="100" page="10" val="0"/>
</file>

<file path=xl/ctrlProps/ctrlProp13.xml><?xml version="1.0" encoding="utf-8"?>
<formControlPr xmlns="http://schemas.microsoft.com/office/spreadsheetml/2009/9/main" objectType="Spin" dx="16" fmlaLink="R120" max="100" page="10" val="0"/>
</file>

<file path=xl/ctrlProps/ctrlProp14.xml><?xml version="1.0" encoding="utf-8"?>
<formControlPr xmlns="http://schemas.microsoft.com/office/spreadsheetml/2009/9/main" objectType="Spin" dx="16" fmlaLink="$D$6" max="20" min="3" page="10" val="5"/>
</file>

<file path=xl/ctrlProps/ctrlProp2.xml><?xml version="1.0" encoding="utf-8"?>
<formControlPr xmlns="http://schemas.microsoft.com/office/spreadsheetml/2009/9/main" objectType="CheckBox" fmlaLink="$M$173" lockText="1"/>
</file>

<file path=xl/ctrlProps/ctrlProp3.xml><?xml version="1.0" encoding="utf-8"?>
<formControlPr xmlns="http://schemas.microsoft.com/office/spreadsheetml/2009/9/main" objectType="Spin" dx="16" fmlaLink="R62" inc="5" max="1000" page="10" val="200"/>
</file>

<file path=xl/ctrlProps/ctrlProp4.xml><?xml version="1.0" encoding="utf-8"?>
<formControlPr xmlns="http://schemas.microsoft.com/office/spreadsheetml/2009/9/main" objectType="Spin" dx="16" fmlaLink="R129" inc="5" max="1000" page="10" val="100"/>
</file>

<file path=xl/ctrlProps/ctrlProp5.xml><?xml version="1.0" encoding="utf-8"?>
<formControlPr xmlns="http://schemas.microsoft.com/office/spreadsheetml/2009/9/main" objectType="Spin" dx="16" fmlaLink="R72" inc="5" max="1000" page="10" val="100"/>
</file>

<file path=xl/ctrlProps/ctrlProp6.xml><?xml version="1.0" encoding="utf-8"?>
<formControlPr xmlns="http://schemas.microsoft.com/office/spreadsheetml/2009/9/main" objectType="Spin" dx="16" fmlaLink="R139" inc="5" max="1000" page="10" val="100"/>
</file>

<file path=xl/ctrlProps/ctrlProp7.xml><?xml version="1.0" encoding="utf-8"?>
<formControlPr xmlns="http://schemas.microsoft.com/office/spreadsheetml/2009/9/main" objectType="Radio" checked="Checked" firstButton="1" fmlaLink="$M$163"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Spin" dx="16" fmlaLink="R81" max="100" page="10" val="0"/>
</file>

<file path=xl/drawings/_rels/drawing1.xml.rels><?xml version="1.0" encoding="UTF-8" standalone="yes"?>
<Relationships xmlns="http://schemas.openxmlformats.org/package/2006/relationships"><Relationship Id="rId8" Type="http://schemas.openxmlformats.org/officeDocument/2006/relationships/hyperlink" Target="http://nucleusresearch.com/research/single/indirect-benefits-the-invisible-roi-drivers/" TargetMode="External"/><Relationship Id="rId13" Type="http://schemas.openxmlformats.org/officeDocument/2006/relationships/hyperlink" Target="http://nasba.org/" TargetMode="External"/><Relationship Id="rId3" Type="http://schemas.openxmlformats.org/officeDocument/2006/relationships/hyperlink" Target="nucleusresearch.com" TargetMode="External"/><Relationship Id="rId7" Type="http://schemas.openxmlformats.org/officeDocument/2006/relationships/hyperlink" Target="http://nucleusresearch.com/research/single/maximizing-potential-return-on-investment/" TargetMode="External"/><Relationship Id="rId12" Type="http://schemas.openxmlformats.org/officeDocument/2006/relationships/hyperlink" Target="http://www.nucleusresearch.com" TargetMode="External"/><Relationship Id="rId17" Type="http://schemas.openxmlformats.org/officeDocument/2006/relationships/image" Target="../media/image4.jpeg"/><Relationship Id="rId2" Type="http://schemas.openxmlformats.org/officeDocument/2006/relationships/chart" Target="../charts/chart2.xml"/><Relationship Id="rId16" Type="http://schemas.openxmlformats.org/officeDocument/2006/relationships/hyperlink" Target="http://nucleusresearch.com/research/search/?topic=tpc~33,&amp;" TargetMode="External"/><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hyperlink" Target="http://nucleusresearch.com/research/single/the-strengths-and-weaknesses-of-tco/" TargetMode="External"/><Relationship Id="rId5" Type="http://schemas.openxmlformats.org/officeDocument/2006/relationships/hyperlink" Target="http://nucleusresearch.com/research/single/infographic-building-the-financial-business-case/" TargetMode="External"/><Relationship Id="rId15" Type="http://schemas.openxmlformats.org/officeDocument/2006/relationships/chart" Target="../charts/chart3.xml"/><Relationship Id="rId10" Type="http://schemas.openxmlformats.org/officeDocument/2006/relationships/hyperlink" Target="http://nucleusresearch.com/research/single/understanding-metrics-npv-versus-roi/" TargetMode="External"/><Relationship Id="rId4" Type="http://schemas.openxmlformats.org/officeDocument/2006/relationships/image" Target="../media/image1.wmf"/><Relationship Id="rId9" Type="http://schemas.openxmlformats.org/officeDocument/2006/relationships/hyperlink" Target="http://nucleusresearch.com/research/single/quantifying-the-value-of-increased-productivity/" TargetMode="External"/><Relationship Id="rId1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hyperlink" Target="http://www.nucleusresearch.com"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wmf"/><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314325</xdr:colOff>
          <xdr:row>158</xdr:row>
          <xdr:rowOff>95250</xdr:rowOff>
        </xdr:from>
        <xdr:to>
          <xdr:col>5</xdr:col>
          <xdr:colOff>571500</xdr:colOff>
          <xdr:row>160</xdr:row>
          <xdr:rowOff>28575</xdr:rowOff>
        </xdr:to>
        <xdr:sp macro=""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476250</xdr:colOff>
      <xdr:row>204</xdr:row>
      <xdr:rowOff>104775</xdr:rowOff>
    </xdr:from>
    <xdr:to>
      <xdr:col>14</xdr:col>
      <xdr:colOff>647700</xdr:colOff>
      <xdr:row>220</xdr:row>
      <xdr:rowOff>66676</xdr:rowOff>
    </xdr:to>
    <xdr:graphicFrame macro="">
      <xdr:nvGraphicFramePr>
        <xdr:cNvPr id="17909"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295275</xdr:colOff>
          <xdr:row>171</xdr:row>
          <xdr:rowOff>66675</xdr:rowOff>
        </xdr:from>
        <xdr:to>
          <xdr:col>5</xdr:col>
          <xdr:colOff>504825</xdr:colOff>
          <xdr:row>173</xdr:row>
          <xdr:rowOff>19050</xdr:rowOff>
        </xdr:to>
        <xdr:sp macro="" textlink="">
          <xdr:nvSpPr>
            <xdr:cNvPr id="17495" name="Check Box 87" hidden="1">
              <a:extLst>
                <a:ext uri="{63B3BB69-23CF-44E3-9099-C40C66FF867C}">
                  <a14:compatExt spid="_x0000_s17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381000</xdr:colOff>
      <xdr:row>230</xdr:row>
      <xdr:rowOff>152400</xdr:rowOff>
    </xdr:from>
    <xdr:to>
      <xdr:col>15</xdr:col>
      <xdr:colOff>19050</xdr:colOff>
      <xdr:row>245</xdr:row>
      <xdr:rowOff>9525</xdr:rowOff>
    </xdr:to>
    <xdr:graphicFrame macro="">
      <xdr:nvGraphicFramePr>
        <xdr:cNvPr id="17910" name="Chart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28575</xdr:colOff>
      <xdr:row>5</xdr:row>
      <xdr:rowOff>9525</xdr:rowOff>
    </xdr:from>
    <xdr:to>
      <xdr:col>5</xdr:col>
      <xdr:colOff>152400</xdr:colOff>
      <xdr:row>13</xdr:row>
      <xdr:rowOff>28575</xdr:rowOff>
    </xdr:to>
    <xdr:pic>
      <xdr:nvPicPr>
        <xdr:cNvPr id="17912" name="Picture 106" descr="nucleus_logo_stacked_rgb">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657225"/>
          <a:ext cx="7334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15</xdr:col>
          <xdr:colOff>28575</xdr:colOff>
          <xdr:row>60</xdr:row>
          <xdr:rowOff>66675</xdr:rowOff>
        </xdr:from>
        <xdr:to>
          <xdr:col>15</xdr:col>
          <xdr:colOff>161925</xdr:colOff>
          <xdr:row>62</xdr:row>
          <xdr:rowOff>85725</xdr:rowOff>
        </xdr:to>
        <xdr:sp macro="" textlink="">
          <xdr:nvSpPr>
            <xdr:cNvPr id="17514" name="Spinner 106" hidden="1">
              <a:extLst>
                <a:ext uri="{63B3BB69-23CF-44E3-9099-C40C66FF867C}">
                  <a14:compatExt spid="_x0000_s17514"/>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127</xdr:row>
          <xdr:rowOff>66675</xdr:rowOff>
        </xdr:from>
        <xdr:to>
          <xdr:col>15</xdr:col>
          <xdr:colOff>171450</xdr:colOff>
          <xdr:row>129</xdr:row>
          <xdr:rowOff>85725</xdr:rowOff>
        </xdr:to>
        <xdr:sp macro="" textlink="">
          <xdr:nvSpPr>
            <xdr:cNvPr id="17516" name="Spinner 108" hidden="1">
              <a:extLst>
                <a:ext uri="{63B3BB69-23CF-44E3-9099-C40C66FF867C}">
                  <a14:compatExt spid="_x0000_s17516"/>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70</xdr:row>
          <xdr:rowOff>66675</xdr:rowOff>
        </xdr:from>
        <xdr:to>
          <xdr:col>15</xdr:col>
          <xdr:colOff>171450</xdr:colOff>
          <xdr:row>72</xdr:row>
          <xdr:rowOff>85725</xdr:rowOff>
        </xdr:to>
        <xdr:sp macro="" textlink="">
          <xdr:nvSpPr>
            <xdr:cNvPr id="17517" name="Spinner 109" hidden="1">
              <a:extLst>
                <a:ext uri="{63B3BB69-23CF-44E3-9099-C40C66FF867C}">
                  <a14:compatExt spid="_x0000_s1751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137</xdr:row>
          <xdr:rowOff>66675</xdr:rowOff>
        </xdr:from>
        <xdr:to>
          <xdr:col>15</xdr:col>
          <xdr:colOff>180975</xdr:colOff>
          <xdr:row>139</xdr:row>
          <xdr:rowOff>85725</xdr:rowOff>
        </xdr:to>
        <xdr:sp macro="" textlink="">
          <xdr:nvSpPr>
            <xdr:cNvPr id="17521" name="Spinner 113" hidden="1">
              <a:extLst>
                <a:ext uri="{63B3BB69-23CF-44E3-9099-C40C66FF867C}">
                  <a14:compatExt spid="_x0000_s17521"/>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10</xdr:col>
      <xdr:colOff>523875</xdr:colOff>
      <xdr:row>243</xdr:row>
      <xdr:rowOff>76201</xdr:rowOff>
    </xdr:from>
    <xdr:to>
      <xdr:col>11</xdr:col>
      <xdr:colOff>228600</xdr:colOff>
      <xdr:row>245</xdr:row>
      <xdr:rowOff>0</xdr:rowOff>
    </xdr:to>
    <xdr:sp macro="" textlink="">
      <xdr:nvSpPr>
        <xdr:cNvPr id="2" name="TextBox 1"/>
        <xdr:cNvSpPr txBox="1"/>
      </xdr:nvSpPr>
      <xdr:spPr>
        <a:xfrm>
          <a:off x="5962650" y="34089976"/>
          <a:ext cx="47625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Initial</a:t>
          </a:r>
        </a:p>
      </xdr:txBody>
    </xdr:sp>
    <xdr:clientData/>
  </xdr:twoCellAnchor>
  <xdr:twoCellAnchor>
    <xdr:from>
      <xdr:col>11</xdr:col>
      <xdr:colOff>381000</xdr:colOff>
      <xdr:row>243</xdr:row>
      <xdr:rowOff>76201</xdr:rowOff>
    </xdr:from>
    <xdr:to>
      <xdr:col>13</xdr:col>
      <xdr:colOff>38100</xdr:colOff>
      <xdr:row>245</xdr:row>
      <xdr:rowOff>0</xdr:rowOff>
    </xdr:to>
    <xdr:sp macro="" textlink="">
      <xdr:nvSpPr>
        <xdr:cNvPr id="24" name="TextBox 23"/>
        <xdr:cNvSpPr txBox="1"/>
      </xdr:nvSpPr>
      <xdr:spPr>
        <a:xfrm>
          <a:off x="6591300" y="34089976"/>
          <a:ext cx="47625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1</a:t>
          </a:r>
        </a:p>
      </xdr:txBody>
    </xdr:sp>
    <xdr:clientData/>
  </xdr:twoCellAnchor>
  <xdr:twoCellAnchor>
    <xdr:from>
      <xdr:col>13</xdr:col>
      <xdr:colOff>209550</xdr:colOff>
      <xdr:row>243</xdr:row>
      <xdr:rowOff>76201</xdr:rowOff>
    </xdr:from>
    <xdr:to>
      <xdr:col>14</xdr:col>
      <xdr:colOff>19050</xdr:colOff>
      <xdr:row>245</xdr:row>
      <xdr:rowOff>0</xdr:rowOff>
    </xdr:to>
    <xdr:sp macro="" textlink="">
      <xdr:nvSpPr>
        <xdr:cNvPr id="25" name="TextBox 24"/>
        <xdr:cNvSpPr txBox="1"/>
      </xdr:nvSpPr>
      <xdr:spPr>
        <a:xfrm>
          <a:off x="7239000" y="34109026"/>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2</a:t>
          </a:r>
        </a:p>
      </xdr:txBody>
    </xdr:sp>
    <xdr:clientData/>
  </xdr:twoCellAnchor>
  <xdr:twoCellAnchor>
    <xdr:from>
      <xdr:col>14</xdr:col>
      <xdr:colOff>142875</xdr:colOff>
      <xdr:row>243</xdr:row>
      <xdr:rowOff>76201</xdr:rowOff>
    </xdr:from>
    <xdr:to>
      <xdr:col>14</xdr:col>
      <xdr:colOff>619125</xdr:colOff>
      <xdr:row>245</xdr:row>
      <xdr:rowOff>0</xdr:rowOff>
    </xdr:to>
    <xdr:sp macro="" textlink="">
      <xdr:nvSpPr>
        <xdr:cNvPr id="26" name="TextBox 25"/>
        <xdr:cNvSpPr txBox="1"/>
      </xdr:nvSpPr>
      <xdr:spPr>
        <a:xfrm>
          <a:off x="7839075" y="34089976"/>
          <a:ext cx="47625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3</a:t>
          </a:r>
        </a:p>
      </xdr:txBody>
    </xdr:sp>
    <xdr:clientData/>
  </xdr:twoCellAnchor>
  <xdr:twoCellAnchor>
    <xdr:from>
      <xdr:col>10</xdr:col>
      <xdr:colOff>238125</xdr:colOff>
      <xdr:row>220</xdr:row>
      <xdr:rowOff>57150</xdr:rowOff>
    </xdr:from>
    <xdr:to>
      <xdr:col>10</xdr:col>
      <xdr:colOff>714375</xdr:colOff>
      <xdr:row>221</xdr:row>
      <xdr:rowOff>95250</xdr:rowOff>
    </xdr:to>
    <xdr:sp macro="" textlink="">
      <xdr:nvSpPr>
        <xdr:cNvPr id="27" name="TextBox 26"/>
        <xdr:cNvSpPr txBox="1"/>
      </xdr:nvSpPr>
      <xdr:spPr>
        <a:xfrm>
          <a:off x="5629275" y="31299150"/>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1</a:t>
          </a:r>
        </a:p>
      </xdr:txBody>
    </xdr:sp>
    <xdr:clientData/>
  </xdr:twoCellAnchor>
  <xdr:twoCellAnchor>
    <xdr:from>
      <xdr:col>11</xdr:col>
      <xdr:colOff>400050</xdr:colOff>
      <xdr:row>220</xdr:row>
      <xdr:rowOff>57150</xdr:rowOff>
    </xdr:from>
    <xdr:to>
      <xdr:col>13</xdr:col>
      <xdr:colOff>57150</xdr:colOff>
      <xdr:row>221</xdr:row>
      <xdr:rowOff>95250</xdr:rowOff>
    </xdr:to>
    <xdr:sp macro="" textlink="">
      <xdr:nvSpPr>
        <xdr:cNvPr id="28" name="TextBox 27"/>
        <xdr:cNvSpPr txBox="1"/>
      </xdr:nvSpPr>
      <xdr:spPr>
        <a:xfrm>
          <a:off x="6562725" y="31299150"/>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2</a:t>
          </a:r>
        </a:p>
      </xdr:txBody>
    </xdr:sp>
    <xdr:clientData/>
  </xdr:twoCellAnchor>
  <xdr:twoCellAnchor>
    <xdr:from>
      <xdr:col>13</xdr:col>
      <xdr:colOff>571500</xdr:colOff>
      <xdr:row>220</xdr:row>
      <xdr:rowOff>57150</xdr:rowOff>
    </xdr:from>
    <xdr:to>
      <xdr:col>14</xdr:col>
      <xdr:colOff>381000</xdr:colOff>
      <xdr:row>221</xdr:row>
      <xdr:rowOff>95250</xdr:rowOff>
    </xdr:to>
    <xdr:sp macro="" textlink="">
      <xdr:nvSpPr>
        <xdr:cNvPr id="29" name="TextBox 28"/>
        <xdr:cNvSpPr txBox="1"/>
      </xdr:nvSpPr>
      <xdr:spPr>
        <a:xfrm>
          <a:off x="7553325" y="31299150"/>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3</a:t>
          </a:r>
        </a:p>
      </xdr:txBody>
    </xdr:sp>
    <xdr:clientData/>
  </xdr:twoCellAnchor>
  <xdr:twoCellAnchor editAs="oneCell">
    <xdr:from>
      <xdr:col>4</xdr:col>
      <xdr:colOff>19050</xdr:colOff>
      <xdr:row>273</xdr:row>
      <xdr:rowOff>38100</xdr:rowOff>
    </xdr:from>
    <xdr:to>
      <xdr:col>4</xdr:col>
      <xdr:colOff>371475</xdr:colOff>
      <xdr:row>275</xdr:row>
      <xdr:rowOff>57148</xdr:rowOff>
    </xdr:to>
    <xdr:pic>
      <xdr:nvPicPr>
        <xdr:cNvPr id="30" name="Picture 83" descr="60x45_adobe_pdf">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77749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277</xdr:row>
      <xdr:rowOff>47625</xdr:rowOff>
    </xdr:from>
    <xdr:to>
      <xdr:col>4</xdr:col>
      <xdr:colOff>371475</xdr:colOff>
      <xdr:row>279</xdr:row>
      <xdr:rowOff>66674</xdr:rowOff>
    </xdr:to>
    <xdr:pic>
      <xdr:nvPicPr>
        <xdr:cNvPr id="31" name="Picture 45" descr="60x45_adobe_pdf">
          <a:hlinkClick xmlns:r="http://schemas.openxmlformats.org/officeDocument/2006/relationships" r:id="rId7"/>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828925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281</xdr:row>
      <xdr:rowOff>38100</xdr:rowOff>
    </xdr:from>
    <xdr:to>
      <xdr:col>4</xdr:col>
      <xdr:colOff>371475</xdr:colOff>
      <xdr:row>283</xdr:row>
      <xdr:rowOff>57151</xdr:rowOff>
    </xdr:to>
    <xdr:pic>
      <xdr:nvPicPr>
        <xdr:cNvPr id="32" name="Picture 41" descr="60x45_adobe_pdf">
          <a:hlinkClick xmlns:r="http://schemas.openxmlformats.org/officeDocument/2006/relationships" r:id="rId8"/>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8775025"/>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285</xdr:row>
      <xdr:rowOff>47625</xdr:rowOff>
    </xdr:from>
    <xdr:to>
      <xdr:col>4</xdr:col>
      <xdr:colOff>371475</xdr:colOff>
      <xdr:row>287</xdr:row>
      <xdr:rowOff>85725</xdr:rowOff>
    </xdr:to>
    <xdr:pic>
      <xdr:nvPicPr>
        <xdr:cNvPr id="33" name="Picture 66" descr="60x45_adobe_pdf">
          <a:hlinkClick xmlns:r="http://schemas.openxmlformats.org/officeDocument/2006/relationships" r:id="rId9"/>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9308425"/>
          <a:ext cx="3524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289</xdr:row>
      <xdr:rowOff>57150</xdr:rowOff>
    </xdr:from>
    <xdr:to>
      <xdr:col>4</xdr:col>
      <xdr:colOff>371475</xdr:colOff>
      <xdr:row>291</xdr:row>
      <xdr:rowOff>76199</xdr:rowOff>
    </xdr:to>
    <xdr:pic>
      <xdr:nvPicPr>
        <xdr:cNvPr id="34" name="Picture 40" descr="60x45_adobe_pdf">
          <a:hlinkClick xmlns:r="http://schemas.openxmlformats.org/officeDocument/2006/relationships" r:id="rId10"/>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9822775"/>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293</xdr:row>
      <xdr:rowOff>76200</xdr:rowOff>
    </xdr:from>
    <xdr:to>
      <xdr:col>4</xdr:col>
      <xdr:colOff>371475</xdr:colOff>
      <xdr:row>295</xdr:row>
      <xdr:rowOff>85727</xdr:rowOff>
    </xdr:to>
    <xdr:pic>
      <xdr:nvPicPr>
        <xdr:cNvPr id="35" name="Picture 43" descr="60x45_adobe_pdf">
          <a:hlinkClick xmlns:r="http://schemas.openxmlformats.org/officeDocument/2006/relationships" r:id="rId11"/>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30337125"/>
          <a:ext cx="352425" cy="266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428624</xdr:colOff>
      <xdr:row>290</xdr:row>
      <xdr:rowOff>6678</xdr:rowOff>
    </xdr:from>
    <xdr:to>
      <xdr:col>14</xdr:col>
      <xdr:colOff>557965</xdr:colOff>
      <xdr:row>298</xdr:row>
      <xdr:rowOff>114300</xdr:rowOff>
    </xdr:to>
    <xdr:pic>
      <xdr:nvPicPr>
        <xdr:cNvPr id="36" name="Picture 106" descr="nucleus_logo_stacked_rgb">
          <a:hlinkClick xmlns:r="http://schemas.openxmlformats.org/officeDocument/2006/relationships" r:id="rId1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10449" y="46260078"/>
          <a:ext cx="796091" cy="1136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287</xdr:row>
      <xdr:rowOff>19050</xdr:rowOff>
    </xdr:from>
    <xdr:to>
      <xdr:col>11</xdr:col>
      <xdr:colOff>590550</xdr:colOff>
      <xdr:row>290</xdr:row>
      <xdr:rowOff>0</xdr:rowOff>
    </xdr:to>
    <xdr:pic>
      <xdr:nvPicPr>
        <xdr:cNvPr id="37" name="Picture 36">
          <a:hlinkClick xmlns:r="http://schemas.openxmlformats.org/officeDocument/2006/relationships" r:id="rId13"/>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00675" y="45900975"/>
          <a:ext cx="1352550" cy="352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5</xdr:col>
          <xdr:colOff>314325</xdr:colOff>
          <xdr:row>161</xdr:row>
          <xdr:rowOff>85725</xdr:rowOff>
        </xdr:from>
        <xdr:to>
          <xdr:col>6</xdr:col>
          <xdr:colOff>9525</xdr:colOff>
          <xdr:row>163</xdr:row>
          <xdr:rowOff>38100</xdr:rowOff>
        </xdr:to>
        <xdr:sp macro="" textlink="">
          <xdr:nvSpPr>
            <xdr:cNvPr id="17522" name="Option Button 114" hidden="1">
              <a:extLst>
                <a:ext uri="{63B3BB69-23CF-44E3-9099-C40C66FF867C}">
                  <a14:compatExt spid="_x0000_s17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162</xdr:row>
          <xdr:rowOff>114300</xdr:rowOff>
        </xdr:from>
        <xdr:to>
          <xdr:col>6</xdr:col>
          <xdr:colOff>9525</xdr:colOff>
          <xdr:row>164</xdr:row>
          <xdr:rowOff>28575</xdr:rowOff>
        </xdr:to>
        <xdr:sp macro="" textlink="">
          <xdr:nvSpPr>
            <xdr:cNvPr id="17523" name="Option Button 115" hidden="1">
              <a:extLst>
                <a:ext uri="{63B3BB69-23CF-44E3-9099-C40C66FF867C}">
                  <a14:compatExt spid="_x0000_s1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571500</xdr:colOff>
      <xdr:row>217</xdr:row>
      <xdr:rowOff>47625</xdr:rowOff>
    </xdr:from>
    <xdr:to>
      <xdr:col>9</xdr:col>
      <xdr:colOff>38100</xdr:colOff>
      <xdr:row>226</xdr:row>
      <xdr:rowOff>17991</xdr:rowOff>
    </xdr:to>
    <xdr:graphicFrame macro="">
      <xdr:nvGraphicFramePr>
        <xdr:cNvPr id="39"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15</xdr:col>
          <xdr:colOff>38100</xdr:colOff>
          <xdr:row>79</xdr:row>
          <xdr:rowOff>66675</xdr:rowOff>
        </xdr:from>
        <xdr:to>
          <xdr:col>15</xdr:col>
          <xdr:colOff>171450</xdr:colOff>
          <xdr:row>81</xdr:row>
          <xdr:rowOff>85725</xdr:rowOff>
        </xdr:to>
        <xdr:sp macro="" textlink="">
          <xdr:nvSpPr>
            <xdr:cNvPr id="17524" name="Spinner 116" hidden="1">
              <a:extLst>
                <a:ext uri="{63B3BB69-23CF-44E3-9099-C40C66FF867C}">
                  <a14:compatExt spid="_x0000_s17524"/>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88</xdr:row>
          <xdr:rowOff>66675</xdr:rowOff>
        </xdr:from>
        <xdr:to>
          <xdr:col>15</xdr:col>
          <xdr:colOff>171450</xdr:colOff>
          <xdr:row>90</xdr:row>
          <xdr:rowOff>85725</xdr:rowOff>
        </xdr:to>
        <xdr:sp macro="" textlink="">
          <xdr:nvSpPr>
            <xdr:cNvPr id="17525" name="Spinner 117" hidden="1">
              <a:extLst>
                <a:ext uri="{63B3BB69-23CF-44E3-9099-C40C66FF867C}">
                  <a14:compatExt spid="_x0000_s17525"/>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97</xdr:row>
          <xdr:rowOff>66675</xdr:rowOff>
        </xdr:from>
        <xdr:to>
          <xdr:col>15</xdr:col>
          <xdr:colOff>171450</xdr:colOff>
          <xdr:row>99</xdr:row>
          <xdr:rowOff>85725</xdr:rowOff>
        </xdr:to>
        <xdr:sp macro="" textlink="">
          <xdr:nvSpPr>
            <xdr:cNvPr id="17526" name="Spinner 118" hidden="1">
              <a:extLst>
                <a:ext uri="{63B3BB69-23CF-44E3-9099-C40C66FF867C}">
                  <a14:compatExt spid="_x0000_s17526"/>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109</xdr:row>
          <xdr:rowOff>66675</xdr:rowOff>
        </xdr:from>
        <xdr:to>
          <xdr:col>15</xdr:col>
          <xdr:colOff>171450</xdr:colOff>
          <xdr:row>111</xdr:row>
          <xdr:rowOff>85725</xdr:rowOff>
        </xdr:to>
        <xdr:sp macro="" textlink="">
          <xdr:nvSpPr>
            <xdr:cNvPr id="17527" name="Spinner 119" hidden="1">
              <a:extLst>
                <a:ext uri="{63B3BB69-23CF-44E3-9099-C40C66FF867C}">
                  <a14:compatExt spid="_x0000_s1752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118</xdr:row>
          <xdr:rowOff>66675</xdr:rowOff>
        </xdr:from>
        <xdr:to>
          <xdr:col>15</xdr:col>
          <xdr:colOff>171450</xdr:colOff>
          <xdr:row>120</xdr:row>
          <xdr:rowOff>85725</xdr:rowOff>
        </xdr:to>
        <xdr:sp macro="" textlink="">
          <xdr:nvSpPr>
            <xdr:cNvPr id="17528" name="Spinner 120" hidden="1">
              <a:extLst>
                <a:ext uri="{63B3BB69-23CF-44E3-9099-C40C66FF867C}">
                  <a14:compatExt spid="_x0000_s17528"/>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4</xdr:col>
      <xdr:colOff>0</xdr:colOff>
      <xdr:row>259</xdr:row>
      <xdr:rowOff>0</xdr:rowOff>
    </xdr:from>
    <xdr:to>
      <xdr:col>4</xdr:col>
      <xdr:colOff>353291</xdr:colOff>
      <xdr:row>261</xdr:row>
      <xdr:rowOff>110837</xdr:rowOff>
    </xdr:to>
    <xdr:pic>
      <xdr:nvPicPr>
        <xdr:cNvPr id="40" name="Picture 39">
          <a:hlinkClick xmlns:r="http://schemas.openxmlformats.org/officeDocument/2006/relationships" r:id="rId16"/>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55568" y="35121273"/>
          <a:ext cx="353291" cy="3532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47625</xdr:colOff>
          <xdr:row>4</xdr:row>
          <xdr:rowOff>47625</xdr:rowOff>
        </xdr:from>
        <xdr:to>
          <xdr:col>5</xdr:col>
          <xdr:colOff>180975</xdr:colOff>
          <xdr:row>6</xdr:row>
          <xdr:rowOff>66675</xdr:rowOff>
        </xdr:to>
        <xdr:sp macro="" textlink="">
          <xdr:nvSpPr>
            <xdr:cNvPr id="3159" name="Spinner 87" hidden="1">
              <a:extLst>
                <a:ext uri="{63B3BB69-23CF-44E3-9099-C40C66FF867C}">
                  <a14:compatExt spid="_x0000_s3159"/>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295275</xdr:colOff>
      <xdr:row>52</xdr:row>
      <xdr:rowOff>76200</xdr:rowOff>
    </xdr:from>
    <xdr:to>
      <xdr:col>6</xdr:col>
      <xdr:colOff>0</xdr:colOff>
      <xdr:row>56</xdr:row>
      <xdr:rowOff>123825</xdr:rowOff>
    </xdr:to>
    <xdr:pic>
      <xdr:nvPicPr>
        <xdr:cNvPr id="2" name="Picture 82" descr="nucleus_logo_stacked_rgb">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8439150"/>
          <a:ext cx="466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317899</xdr:colOff>
      <xdr:row>53</xdr:row>
      <xdr:rowOff>93325</xdr:rowOff>
    </xdr:from>
    <xdr:to>
      <xdr:col>2</xdr:col>
      <xdr:colOff>51289</xdr:colOff>
      <xdr:row>56</xdr:row>
      <xdr:rowOff>102576</xdr:rowOff>
    </xdr:to>
    <xdr:sp macro="" textlink="">
      <xdr:nvSpPr>
        <xdr:cNvPr id="3" name="Text Box 9"/>
        <xdr:cNvSpPr txBox="1">
          <a:spLocks noChangeArrowheads="1"/>
        </xdr:cNvSpPr>
      </xdr:nvSpPr>
      <xdr:spPr bwMode="auto">
        <a:xfrm>
          <a:off x="317899" y="8350767"/>
          <a:ext cx="1997409" cy="45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600"/>
            </a:lnSpc>
            <a:defRPr sz="1000"/>
          </a:pPr>
          <a:r>
            <a:rPr lang="en-US" sz="500" b="1" i="0" u="none" strike="noStrike" baseline="0">
              <a:solidFill>
                <a:schemeClr val="bg1">
                  <a:lumMod val="50000"/>
                </a:schemeClr>
              </a:solidFill>
              <a:latin typeface="Corbel" panose="020B0503020204020204" pitchFamily="34" charset="0"/>
              <a:cs typeface="Segoe UI" pitchFamily="34" charset="0"/>
            </a:rPr>
            <a:t>NucleusResearch.com</a:t>
          </a:r>
        </a:p>
        <a:p>
          <a:pPr algn="l" rtl="0">
            <a:lnSpc>
              <a:spcPts val="600"/>
            </a:lnSpc>
            <a:defRPr sz="1000"/>
          </a:pPr>
          <a:endParaRPr lang="en-US" sz="500" b="1" i="0" u="none" strike="noStrike" baseline="0">
            <a:solidFill>
              <a:schemeClr val="bg1">
                <a:lumMod val="50000"/>
              </a:schemeClr>
            </a:solidFill>
            <a:latin typeface="Corbel" panose="020B0503020204020204" pitchFamily="34" charset="0"/>
            <a:cs typeface="Segoe UI" pitchFamily="34" charset="0"/>
          </a:endParaRPr>
        </a:p>
        <a:p>
          <a:pPr algn="l" rtl="0">
            <a:lnSpc>
              <a:spcPts val="600"/>
            </a:lnSpc>
            <a:defRPr sz="1000"/>
          </a:pPr>
          <a:r>
            <a:rPr lang="en-US" sz="500" b="0" i="0" u="none" strike="noStrike" baseline="0">
              <a:solidFill>
                <a:schemeClr val="bg1">
                  <a:lumMod val="50000"/>
                </a:schemeClr>
              </a:solidFill>
              <a:latin typeface="Corbel" panose="020B0503020204020204" pitchFamily="34" charset="0"/>
              <a:cs typeface="Segoe UI" pitchFamily="34" charset="0"/>
            </a:rPr>
            <a:t>Copyright © 2015 Nucleus Research, Inc. Reproduction in whole or part without written permission is prohibited.  </a:t>
          </a:r>
        </a:p>
        <a:p>
          <a:pPr algn="l" rtl="0">
            <a:lnSpc>
              <a:spcPts val="500"/>
            </a:lnSpc>
            <a:defRPr sz="1000"/>
          </a:pPr>
          <a:endParaRPr lang="en-US" sz="5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561975</xdr:colOff>
      <xdr:row>8</xdr:row>
      <xdr:rowOff>171449</xdr:rowOff>
    </xdr:from>
    <xdr:to>
      <xdr:col>14</xdr:col>
      <xdr:colOff>66675</xdr:colOff>
      <xdr:row>22</xdr:row>
      <xdr:rowOff>95249</xdr:rowOff>
    </xdr:to>
    <xdr:graphicFrame macro="">
      <xdr:nvGraphicFramePr>
        <xdr:cNvPr id="5"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333375</xdr:colOff>
      <xdr:row>22</xdr:row>
      <xdr:rowOff>85725</xdr:rowOff>
    </xdr:from>
    <xdr:to>
      <xdr:col>10</xdr:col>
      <xdr:colOff>38100</xdr:colOff>
      <xdr:row>23</xdr:row>
      <xdr:rowOff>85725</xdr:rowOff>
    </xdr:to>
    <xdr:sp macro="" textlink="">
      <xdr:nvSpPr>
        <xdr:cNvPr id="19" name="TextBox 18"/>
        <xdr:cNvSpPr txBox="1"/>
      </xdr:nvSpPr>
      <xdr:spPr>
        <a:xfrm>
          <a:off x="5781675" y="4257675"/>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1</a:t>
          </a:r>
        </a:p>
      </xdr:txBody>
    </xdr:sp>
    <xdr:clientData/>
  </xdr:twoCellAnchor>
  <xdr:twoCellAnchor>
    <xdr:from>
      <xdr:col>10</xdr:col>
      <xdr:colOff>495300</xdr:colOff>
      <xdr:row>22</xdr:row>
      <xdr:rowOff>85725</xdr:rowOff>
    </xdr:from>
    <xdr:to>
      <xdr:col>12</xdr:col>
      <xdr:colOff>152400</xdr:colOff>
      <xdr:row>23</xdr:row>
      <xdr:rowOff>85725</xdr:rowOff>
    </xdr:to>
    <xdr:sp macro="" textlink="">
      <xdr:nvSpPr>
        <xdr:cNvPr id="20" name="TextBox 19"/>
        <xdr:cNvSpPr txBox="1"/>
      </xdr:nvSpPr>
      <xdr:spPr>
        <a:xfrm>
          <a:off x="6715125" y="4257675"/>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2</a:t>
          </a:r>
        </a:p>
      </xdr:txBody>
    </xdr:sp>
    <xdr:clientData/>
  </xdr:twoCellAnchor>
  <xdr:twoCellAnchor>
    <xdr:from>
      <xdr:col>13</xdr:col>
      <xdr:colOff>0</xdr:colOff>
      <xdr:row>22</xdr:row>
      <xdr:rowOff>85725</xdr:rowOff>
    </xdr:from>
    <xdr:to>
      <xdr:col>13</xdr:col>
      <xdr:colOff>476250</xdr:colOff>
      <xdr:row>23</xdr:row>
      <xdr:rowOff>85725</xdr:rowOff>
    </xdr:to>
    <xdr:sp macro="" textlink="">
      <xdr:nvSpPr>
        <xdr:cNvPr id="21" name="TextBox 20"/>
        <xdr:cNvSpPr txBox="1"/>
      </xdr:nvSpPr>
      <xdr:spPr>
        <a:xfrm>
          <a:off x="7705725" y="4257675"/>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3</a:t>
          </a:r>
        </a:p>
      </xdr:txBody>
    </xdr:sp>
    <xdr:clientData/>
  </xdr:twoCellAnchor>
  <xdr:twoCellAnchor>
    <xdr:from>
      <xdr:col>12</xdr:col>
      <xdr:colOff>628650</xdr:colOff>
      <xdr:row>25</xdr:row>
      <xdr:rowOff>38100</xdr:rowOff>
    </xdr:from>
    <xdr:to>
      <xdr:col>13</xdr:col>
      <xdr:colOff>615116</xdr:colOff>
      <xdr:row>31</xdr:row>
      <xdr:rowOff>133349</xdr:rowOff>
    </xdr:to>
    <xdr:pic>
      <xdr:nvPicPr>
        <xdr:cNvPr id="28" name="Picture 106" descr="nucleus_logo_stacked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4275" y="4686300"/>
          <a:ext cx="653216" cy="895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571500</xdr:colOff>
      <xdr:row>19</xdr:row>
      <xdr:rowOff>38100</xdr:rowOff>
    </xdr:from>
    <xdr:to>
      <xdr:col>8</xdr:col>
      <xdr:colOff>38100</xdr:colOff>
      <xdr:row>28</xdr:row>
      <xdr:rowOff>8466</xdr:rowOff>
    </xdr:to>
    <xdr:graphicFrame macro="">
      <xdr:nvGraphicFramePr>
        <xdr:cNvPr id="32"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Ian_nucleus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www.nucleusresearch.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B2:AJ302"/>
  <sheetViews>
    <sheetView showGridLines="0" showRowColHeaders="0" tabSelected="1" zoomScaleNormal="100" zoomScaleSheetLayoutView="100" workbookViewId="0"/>
  </sheetViews>
  <sheetFormatPr defaultRowHeight="9.75" customHeight="1" x14ac:dyDescent="0.15"/>
  <cols>
    <col min="1" max="2" width="2.140625" style="2" customWidth="1"/>
    <col min="3" max="3" width="11.7109375" style="2" customWidth="1"/>
    <col min="4" max="4" width="2.7109375" style="2" customWidth="1"/>
    <col min="5" max="5" width="9.140625" style="3"/>
    <col min="6" max="6" width="9.140625" style="2"/>
    <col min="7" max="10" width="11.140625" style="2" customWidth="1"/>
    <col min="11" max="11" width="11.5703125" style="2" customWidth="1"/>
    <col min="12" max="12" width="9.140625" style="2"/>
    <col min="13" max="13" width="3.140625" style="2" customWidth="1"/>
    <col min="14" max="15" width="10" style="2" customWidth="1"/>
    <col min="16" max="16" width="2.85546875" style="2" customWidth="1"/>
    <col min="17" max="17" width="2.140625" style="2" customWidth="1"/>
    <col min="18" max="19" width="12.85546875" style="2" customWidth="1"/>
    <col min="20" max="20" width="12.140625" style="2" customWidth="1"/>
    <col min="21" max="21" width="12.85546875" style="2" customWidth="1"/>
    <col min="22" max="16384" width="9.140625" style="2"/>
  </cols>
  <sheetData>
    <row r="2" spans="2:18" ht="9.75" customHeight="1" x14ac:dyDescent="0.15">
      <c r="B2" s="57"/>
      <c r="C2" s="59"/>
      <c r="D2" s="59"/>
      <c r="E2" s="60"/>
      <c r="F2" s="59"/>
      <c r="G2" s="59"/>
      <c r="H2" s="59"/>
      <c r="I2" s="59"/>
      <c r="J2" s="59"/>
      <c r="K2" s="59"/>
      <c r="L2" s="59"/>
      <c r="M2" s="59"/>
      <c r="N2" s="59"/>
      <c r="O2" s="59"/>
      <c r="P2" s="59"/>
      <c r="Q2" s="58"/>
    </row>
    <row r="3" spans="2:18" ht="10.5" customHeight="1" x14ac:dyDescent="0.15">
      <c r="B3" s="53"/>
      <c r="Q3" s="42"/>
    </row>
    <row r="4" spans="2:18" ht="10.5" customHeight="1" x14ac:dyDescent="0.15">
      <c r="B4" s="53"/>
      <c r="C4" s="402" t="s">
        <v>152</v>
      </c>
      <c r="Q4" s="42"/>
    </row>
    <row r="5" spans="2:18" ht="10.5" customHeight="1" x14ac:dyDescent="0.15">
      <c r="B5" s="53"/>
      <c r="C5" s="402"/>
      <c r="Q5" s="42"/>
    </row>
    <row r="6" spans="2:18" ht="10.5" customHeight="1" x14ac:dyDescent="0.15">
      <c r="B6" s="53"/>
      <c r="C6" s="402"/>
      <c r="H6" s="418" t="s">
        <v>183</v>
      </c>
      <c r="I6" s="418"/>
      <c r="J6" s="418"/>
      <c r="K6" s="418"/>
      <c r="L6" s="418"/>
      <c r="M6" s="418"/>
      <c r="N6" s="418"/>
      <c r="O6" s="418"/>
      <c r="Q6" s="42"/>
    </row>
    <row r="7" spans="2:18" ht="10.5" customHeight="1" x14ac:dyDescent="0.15">
      <c r="B7" s="53"/>
      <c r="C7" s="402"/>
      <c r="H7" s="418"/>
      <c r="I7" s="418"/>
      <c r="J7" s="418"/>
      <c r="K7" s="418"/>
      <c r="L7" s="418"/>
      <c r="M7" s="418"/>
      <c r="N7" s="418"/>
      <c r="O7" s="418"/>
      <c r="Q7" s="42"/>
    </row>
    <row r="8" spans="2:18" ht="10.5" customHeight="1" x14ac:dyDescent="0.15">
      <c r="B8" s="53"/>
      <c r="C8" s="402"/>
      <c r="H8" s="418"/>
      <c r="I8" s="418"/>
      <c r="J8" s="418"/>
      <c r="K8" s="418"/>
      <c r="L8" s="418"/>
      <c r="M8" s="418"/>
      <c r="N8" s="418"/>
      <c r="O8" s="418"/>
      <c r="Q8" s="42"/>
    </row>
    <row r="9" spans="2:18" ht="10.5" customHeight="1" x14ac:dyDescent="0.15">
      <c r="B9" s="53"/>
      <c r="C9" s="402"/>
      <c r="H9" s="424" t="s">
        <v>94</v>
      </c>
      <c r="I9" s="424"/>
      <c r="J9" s="424"/>
      <c r="K9" s="424"/>
      <c r="L9" s="424"/>
      <c r="M9" s="424"/>
      <c r="N9" s="424"/>
      <c r="O9" s="424"/>
      <c r="Q9" s="42"/>
    </row>
    <row r="10" spans="2:18" ht="10.5" customHeight="1" x14ac:dyDescent="0.15">
      <c r="B10" s="53"/>
      <c r="C10" s="402"/>
      <c r="H10" s="424"/>
      <c r="I10" s="424"/>
      <c r="J10" s="424"/>
      <c r="K10" s="424"/>
      <c r="L10" s="424"/>
      <c r="M10" s="424"/>
      <c r="N10" s="424"/>
      <c r="O10" s="424"/>
      <c r="Q10" s="42"/>
    </row>
    <row r="11" spans="2:18" ht="10.5" customHeight="1" x14ac:dyDescent="0.15">
      <c r="B11" s="53"/>
      <c r="C11" s="402"/>
      <c r="H11" s="424"/>
      <c r="I11" s="424"/>
      <c r="J11" s="424"/>
      <c r="K11" s="424"/>
      <c r="L11" s="424"/>
      <c r="M11" s="424"/>
      <c r="N11" s="424"/>
      <c r="O11" s="424"/>
      <c r="Q11" s="42"/>
    </row>
    <row r="12" spans="2:18" ht="10.5" customHeight="1" x14ac:dyDescent="0.15">
      <c r="B12" s="53"/>
      <c r="C12" s="402"/>
      <c r="H12" s="423" t="s">
        <v>184</v>
      </c>
      <c r="I12" s="423"/>
      <c r="J12" s="423"/>
      <c r="K12" s="423"/>
      <c r="L12" s="423"/>
      <c r="M12" s="423"/>
      <c r="N12" s="423"/>
      <c r="O12" s="423"/>
      <c r="Q12" s="42"/>
    </row>
    <row r="13" spans="2:18" s="4" customFormat="1" ht="10.5" customHeight="1" x14ac:dyDescent="0.25">
      <c r="B13" s="54"/>
      <c r="C13" s="402"/>
      <c r="E13" s="5"/>
      <c r="F13" s="5"/>
      <c r="G13" s="5"/>
      <c r="H13" s="423"/>
      <c r="I13" s="423"/>
      <c r="J13" s="423"/>
      <c r="K13" s="423"/>
      <c r="L13" s="423"/>
      <c r="M13" s="423"/>
      <c r="N13" s="423"/>
      <c r="O13" s="423"/>
      <c r="P13" s="10"/>
      <c r="Q13" s="43"/>
      <c r="R13" s="10"/>
    </row>
    <row r="14" spans="2:18" s="4" customFormat="1" ht="10.5" customHeight="1" x14ac:dyDescent="0.25">
      <c r="B14" s="54"/>
      <c r="C14" s="402"/>
      <c r="E14" s="5"/>
      <c r="F14" s="5"/>
      <c r="G14" s="5"/>
      <c r="H14" s="423"/>
      <c r="I14" s="423"/>
      <c r="J14" s="423"/>
      <c r="K14" s="423"/>
      <c r="L14" s="423"/>
      <c r="M14" s="423"/>
      <c r="N14" s="423"/>
      <c r="O14" s="423"/>
      <c r="P14" s="10"/>
      <c r="Q14" s="43"/>
      <c r="R14" s="10"/>
    </row>
    <row r="15" spans="2:18" s="4" customFormat="1" ht="10.5" customHeight="1" x14ac:dyDescent="0.25">
      <c r="B15" s="54"/>
      <c r="C15" s="402"/>
      <c r="D15" s="7"/>
      <c r="E15" s="5"/>
      <c r="F15" s="5"/>
      <c r="G15" s="5"/>
      <c r="H15" s="5"/>
      <c r="I15" s="5"/>
      <c r="J15" s="5"/>
      <c r="K15" s="5"/>
      <c r="L15" s="6"/>
      <c r="M15" s="5"/>
      <c r="N15" s="5"/>
      <c r="O15" s="9"/>
      <c r="P15" s="10"/>
      <c r="Q15" s="43"/>
      <c r="R15" s="10"/>
    </row>
    <row r="16" spans="2:18" s="4" customFormat="1" ht="10.5" customHeight="1" x14ac:dyDescent="0.25">
      <c r="B16" s="54"/>
      <c r="C16" s="402"/>
      <c r="D16" s="7"/>
      <c r="P16" s="10"/>
      <c r="Q16" s="43"/>
      <c r="R16" s="10"/>
    </row>
    <row r="17" spans="2:18" s="4" customFormat="1" ht="10.5" customHeight="1" x14ac:dyDescent="0.25">
      <c r="B17" s="54"/>
      <c r="C17" s="402"/>
      <c r="D17" s="7"/>
      <c r="P17" s="10"/>
      <c r="Q17" s="43"/>
      <c r="R17" s="10"/>
    </row>
    <row r="18" spans="2:18" s="4" customFormat="1" ht="10.5" customHeight="1" x14ac:dyDescent="0.25">
      <c r="B18" s="54"/>
      <c r="C18" s="402"/>
      <c r="D18" s="34"/>
      <c r="P18" s="10"/>
      <c r="Q18" s="43"/>
      <c r="R18" s="10"/>
    </row>
    <row r="19" spans="2:18" s="4" customFormat="1" ht="10.5" customHeight="1" x14ac:dyDescent="0.25">
      <c r="B19" s="54"/>
      <c r="C19" s="402"/>
      <c r="D19" s="34"/>
      <c r="P19" s="10"/>
      <c r="Q19" s="43"/>
      <c r="R19" s="10"/>
    </row>
    <row r="20" spans="2:18" s="4" customFormat="1" ht="15" customHeight="1" x14ac:dyDescent="0.3">
      <c r="B20" s="54"/>
      <c r="C20" s="402"/>
      <c r="D20" s="7"/>
      <c r="E20" s="92"/>
      <c r="Q20" s="44"/>
    </row>
    <row r="21" spans="2:18" s="4" customFormat="1" ht="10.5" customHeight="1" x14ac:dyDescent="0.25">
      <c r="B21" s="54"/>
      <c r="C21" s="402"/>
      <c r="D21" s="34"/>
      <c r="Q21" s="44"/>
    </row>
    <row r="22" spans="2:18" s="4" customFormat="1" ht="10.5" customHeight="1" x14ac:dyDescent="0.25">
      <c r="B22" s="54"/>
      <c r="C22" s="402"/>
      <c r="D22" s="34"/>
      <c r="Q22" s="44"/>
    </row>
    <row r="23" spans="2:18" s="4" customFormat="1" ht="10.5" customHeight="1" x14ac:dyDescent="0.25">
      <c r="B23" s="54"/>
      <c r="C23" s="402"/>
      <c r="D23" s="34"/>
      <c r="Q23" s="44"/>
    </row>
    <row r="24" spans="2:18" s="4" customFormat="1" ht="10.5" customHeight="1" x14ac:dyDescent="0.25">
      <c r="B24" s="54"/>
      <c r="C24" s="402"/>
      <c r="D24" s="7"/>
      <c r="Q24" s="44"/>
    </row>
    <row r="25" spans="2:18" s="4" customFormat="1" ht="10.5" customHeight="1" x14ac:dyDescent="0.25">
      <c r="B25" s="54"/>
      <c r="C25" s="402"/>
      <c r="D25" s="7"/>
      <c r="Q25" s="44"/>
    </row>
    <row r="26" spans="2:18" s="4" customFormat="1" ht="10.5" customHeight="1" x14ac:dyDescent="0.25">
      <c r="B26" s="54"/>
      <c r="C26" s="402"/>
      <c r="D26" s="7"/>
      <c r="Q26" s="44"/>
    </row>
    <row r="27" spans="2:18" s="4" customFormat="1" ht="15" customHeight="1" x14ac:dyDescent="0.3">
      <c r="B27" s="54"/>
      <c r="C27" s="402"/>
      <c r="D27" s="7"/>
      <c r="E27" s="92" t="s">
        <v>185</v>
      </c>
      <c r="F27" s="77"/>
      <c r="G27" s="77"/>
      <c r="H27" s="77"/>
      <c r="I27" s="77"/>
      <c r="J27" s="77"/>
      <c r="K27" s="77"/>
      <c r="L27" s="75"/>
      <c r="M27" s="74"/>
      <c r="N27" s="74"/>
      <c r="O27" s="76"/>
      <c r="Q27" s="44"/>
    </row>
    <row r="28" spans="2:18" s="4" customFormat="1" ht="10.5" customHeight="1" x14ac:dyDescent="0.25">
      <c r="B28" s="54"/>
      <c r="C28" s="402"/>
      <c r="D28" s="7"/>
      <c r="E28" s="75"/>
      <c r="F28" s="75"/>
      <c r="G28" s="75"/>
      <c r="H28" s="75"/>
      <c r="I28" s="75"/>
      <c r="J28" s="75"/>
      <c r="K28" s="75"/>
      <c r="L28" s="75"/>
      <c r="M28" s="74"/>
      <c r="N28" s="74"/>
      <c r="O28" s="76"/>
      <c r="P28" s="10"/>
      <c r="Q28" s="43"/>
      <c r="R28" s="10"/>
    </row>
    <row r="29" spans="2:18" s="4" customFormat="1" ht="10.5" customHeight="1" x14ac:dyDescent="0.25">
      <c r="B29" s="54"/>
      <c r="C29" s="402"/>
      <c r="D29" s="7"/>
      <c r="E29" s="421" t="s">
        <v>216</v>
      </c>
      <c r="F29" s="421"/>
      <c r="G29" s="421"/>
      <c r="H29" s="421"/>
      <c r="I29" s="421"/>
      <c r="J29" s="421"/>
      <c r="K29" s="421"/>
      <c r="L29" s="421"/>
      <c r="M29" s="421"/>
      <c r="N29" s="421"/>
      <c r="O29" s="421"/>
      <c r="P29" s="10"/>
      <c r="Q29" s="43"/>
      <c r="R29" s="10"/>
    </row>
    <row r="30" spans="2:18" s="4" customFormat="1" ht="10.5" customHeight="1" x14ac:dyDescent="0.25">
      <c r="B30" s="54"/>
      <c r="C30" s="402"/>
      <c r="D30" s="7"/>
      <c r="E30" s="421"/>
      <c r="F30" s="421"/>
      <c r="G30" s="421"/>
      <c r="H30" s="421"/>
      <c r="I30" s="421"/>
      <c r="J30" s="421"/>
      <c r="K30" s="421"/>
      <c r="L30" s="421"/>
      <c r="M30" s="421"/>
      <c r="N30" s="421"/>
      <c r="O30" s="421"/>
      <c r="P30" s="10"/>
      <c r="Q30" s="43"/>
      <c r="R30" s="10"/>
    </row>
    <row r="31" spans="2:18" s="4" customFormat="1" ht="10.5" customHeight="1" x14ac:dyDescent="0.25">
      <c r="B31" s="54"/>
      <c r="C31" s="402"/>
      <c r="D31" s="7"/>
      <c r="E31" s="421"/>
      <c r="F31" s="421"/>
      <c r="G31" s="421"/>
      <c r="H31" s="421"/>
      <c r="I31" s="421"/>
      <c r="J31" s="421"/>
      <c r="K31" s="421"/>
      <c r="L31" s="421"/>
      <c r="M31" s="421"/>
      <c r="N31" s="421"/>
      <c r="O31" s="421"/>
      <c r="P31" s="10"/>
      <c r="Q31" s="43"/>
      <c r="R31" s="10"/>
    </row>
    <row r="32" spans="2:18" s="4" customFormat="1" ht="10.5" customHeight="1" x14ac:dyDescent="0.25">
      <c r="B32" s="54"/>
      <c r="C32" s="402"/>
      <c r="D32" s="7"/>
      <c r="E32" s="421"/>
      <c r="F32" s="421"/>
      <c r="G32" s="421"/>
      <c r="H32" s="421"/>
      <c r="I32" s="421"/>
      <c r="J32" s="421"/>
      <c r="K32" s="421"/>
      <c r="L32" s="421"/>
      <c r="M32" s="421"/>
      <c r="N32" s="421"/>
      <c r="O32" s="421"/>
      <c r="P32" s="10"/>
      <c r="Q32" s="43"/>
      <c r="R32" s="10"/>
    </row>
    <row r="33" spans="2:18" s="4" customFormat="1" ht="10.5" customHeight="1" x14ac:dyDescent="0.25">
      <c r="B33" s="54"/>
      <c r="C33" s="402"/>
      <c r="D33" s="7"/>
      <c r="E33" s="421"/>
      <c r="F33" s="421"/>
      <c r="G33" s="421"/>
      <c r="H33" s="421"/>
      <c r="I33" s="421"/>
      <c r="J33" s="421"/>
      <c r="K33" s="421"/>
      <c r="L33" s="421"/>
      <c r="M33" s="421"/>
      <c r="N33" s="421"/>
      <c r="O33" s="421"/>
      <c r="P33" s="10"/>
      <c r="Q33" s="43"/>
      <c r="R33" s="10"/>
    </row>
    <row r="34" spans="2:18" s="4" customFormat="1" ht="10.5" customHeight="1" x14ac:dyDescent="0.25">
      <c r="B34" s="54"/>
      <c r="C34" s="402"/>
      <c r="D34" s="7"/>
      <c r="E34" s="422"/>
      <c r="F34" s="422"/>
      <c r="G34" s="422"/>
      <c r="H34" s="422"/>
      <c r="I34" s="422"/>
      <c r="J34" s="422"/>
      <c r="K34" s="422"/>
      <c r="L34" s="422"/>
      <c r="M34" s="422"/>
      <c r="N34" s="422"/>
      <c r="O34" s="422"/>
      <c r="P34" s="10"/>
      <c r="Q34" s="43"/>
      <c r="R34" s="10"/>
    </row>
    <row r="35" spans="2:18" s="4" customFormat="1" ht="10.5" customHeight="1" x14ac:dyDescent="0.25">
      <c r="B35" s="54"/>
      <c r="C35" s="402"/>
      <c r="D35" s="34"/>
      <c r="E35" s="397"/>
      <c r="F35" s="397"/>
      <c r="G35" s="397"/>
      <c r="H35" s="397"/>
      <c r="I35" s="397"/>
      <c r="J35" s="397"/>
      <c r="K35" s="397"/>
      <c r="L35" s="397"/>
      <c r="M35" s="397"/>
      <c r="N35" s="397"/>
      <c r="O35" s="397"/>
      <c r="P35" s="10"/>
      <c r="Q35" s="43"/>
      <c r="R35" s="10"/>
    </row>
    <row r="36" spans="2:18" s="4" customFormat="1" ht="10.5" customHeight="1" x14ac:dyDescent="0.25">
      <c r="B36" s="54"/>
      <c r="C36" s="402"/>
      <c r="D36" s="34"/>
      <c r="E36" s="421" t="s">
        <v>217</v>
      </c>
      <c r="F36" s="421"/>
      <c r="G36" s="421"/>
      <c r="H36" s="421"/>
      <c r="I36" s="421"/>
      <c r="J36" s="421"/>
      <c r="K36" s="421"/>
      <c r="L36" s="421"/>
      <c r="M36" s="421"/>
      <c r="N36" s="421"/>
      <c r="O36" s="421"/>
      <c r="P36" s="10"/>
      <c r="Q36" s="43"/>
      <c r="R36" s="10"/>
    </row>
    <row r="37" spans="2:18" s="4" customFormat="1" ht="10.5" customHeight="1" x14ac:dyDescent="0.25">
      <c r="B37" s="54"/>
      <c r="C37" s="402"/>
      <c r="D37" s="34"/>
      <c r="E37" s="421"/>
      <c r="F37" s="421"/>
      <c r="G37" s="421"/>
      <c r="H37" s="421"/>
      <c r="I37" s="421"/>
      <c r="J37" s="421"/>
      <c r="K37" s="421"/>
      <c r="L37" s="421"/>
      <c r="M37" s="421"/>
      <c r="N37" s="421"/>
      <c r="O37" s="421"/>
      <c r="P37" s="10"/>
      <c r="Q37" s="43"/>
      <c r="R37" s="10"/>
    </row>
    <row r="38" spans="2:18" s="4" customFormat="1" ht="10.5" customHeight="1" x14ac:dyDescent="0.25">
      <c r="B38" s="54"/>
      <c r="C38" s="402"/>
      <c r="D38" s="34"/>
      <c r="E38" s="421"/>
      <c r="F38" s="421"/>
      <c r="G38" s="421"/>
      <c r="H38" s="421"/>
      <c r="I38" s="421"/>
      <c r="J38" s="421"/>
      <c r="K38" s="421"/>
      <c r="L38" s="421"/>
      <c r="M38" s="421"/>
      <c r="N38" s="421"/>
      <c r="O38" s="421"/>
      <c r="P38" s="10"/>
      <c r="Q38" s="43"/>
      <c r="R38" s="10"/>
    </row>
    <row r="39" spans="2:18" s="4" customFormat="1" ht="10.5" customHeight="1" x14ac:dyDescent="0.25">
      <c r="B39" s="54"/>
      <c r="C39" s="402"/>
      <c r="D39" s="34"/>
      <c r="E39" s="421"/>
      <c r="F39" s="421"/>
      <c r="G39" s="421"/>
      <c r="H39" s="421"/>
      <c r="I39" s="421"/>
      <c r="J39" s="421"/>
      <c r="K39" s="421"/>
      <c r="L39" s="421"/>
      <c r="M39" s="421"/>
      <c r="N39" s="421"/>
      <c r="O39" s="421"/>
      <c r="P39" s="10"/>
      <c r="Q39" s="43"/>
      <c r="R39" s="10"/>
    </row>
    <row r="40" spans="2:18" s="4" customFormat="1" ht="10.5" customHeight="1" x14ac:dyDescent="0.25">
      <c r="B40" s="54"/>
      <c r="C40" s="402"/>
      <c r="D40" s="34"/>
      <c r="E40" s="421"/>
      <c r="F40" s="421"/>
      <c r="G40" s="421"/>
      <c r="H40" s="421"/>
      <c r="I40" s="421"/>
      <c r="J40" s="421"/>
      <c r="K40" s="421"/>
      <c r="L40" s="421"/>
      <c r="M40" s="421"/>
      <c r="N40" s="421"/>
      <c r="O40" s="421"/>
      <c r="P40" s="10"/>
      <c r="Q40" s="43"/>
      <c r="R40" s="10"/>
    </row>
    <row r="41" spans="2:18" s="4" customFormat="1" ht="10.5" customHeight="1" x14ac:dyDescent="0.25">
      <c r="B41" s="54"/>
      <c r="C41" s="402"/>
      <c r="D41" s="34"/>
      <c r="E41" s="421"/>
      <c r="F41" s="421"/>
      <c r="G41" s="421"/>
      <c r="H41" s="421"/>
      <c r="I41" s="421"/>
      <c r="J41" s="421"/>
      <c r="K41" s="421"/>
      <c r="L41" s="421"/>
      <c r="M41" s="421"/>
      <c r="N41" s="421"/>
      <c r="O41" s="421"/>
      <c r="P41" s="10"/>
      <c r="Q41" s="43"/>
      <c r="R41" s="10"/>
    </row>
    <row r="42" spans="2:18" s="4" customFormat="1" ht="10.5" customHeight="1" x14ac:dyDescent="0.25">
      <c r="B42" s="54"/>
      <c r="C42" s="402"/>
      <c r="D42" s="34"/>
      <c r="E42" s="422"/>
      <c r="F42" s="422"/>
      <c r="G42" s="422"/>
      <c r="H42" s="422"/>
      <c r="I42" s="422"/>
      <c r="J42" s="422"/>
      <c r="K42" s="422"/>
      <c r="L42" s="422"/>
      <c r="M42" s="422"/>
      <c r="N42" s="422"/>
      <c r="O42" s="422"/>
      <c r="P42" s="10"/>
      <c r="Q42" s="43"/>
      <c r="R42" s="10"/>
    </row>
    <row r="43" spans="2:18" s="4" customFormat="1" ht="10.5" customHeight="1" x14ac:dyDescent="0.25">
      <c r="B43" s="54"/>
      <c r="C43" s="402"/>
      <c r="D43" s="34"/>
      <c r="E43" s="397"/>
      <c r="F43" s="397"/>
      <c r="G43" s="397"/>
      <c r="H43" s="397"/>
      <c r="I43" s="397"/>
      <c r="J43" s="397"/>
      <c r="K43" s="397"/>
      <c r="L43" s="397"/>
      <c r="M43" s="397"/>
      <c r="N43" s="397"/>
      <c r="O43" s="397"/>
      <c r="P43" s="10"/>
      <c r="Q43" s="43"/>
      <c r="R43" s="10"/>
    </row>
    <row r="44" spans="2:18" s="4" customFormat="1" ht="10.5" customHeight="1" x14ac:dyDescent="0.25">
      <c r="B44" s="54"/>
      <c r="C44" s="402"/>
      <c r="D44" s="7"/>
      <c r="E44" s="421" t="s">
        <v>116</v>
      </c>
      <c r="F44" s="421"/>
      <c r="G44" s="421"/>
      <c r="H44" s="421"/>
      <c r="I44" s="421"/>
      <c r="J44" s="421"/>
      <c r="K44" s="421"/>
      <c r="L44" s="421"/>
      <c r="M44" s="421"/>
      <c r="N44" s="421"/>
      <c r="O44" s="421"/>
      <c r="P44" s="10"/>
      <c r="Q44" s="43"/>
      <c r="R44" s="10"/>
    </row>
    <row r="45" spans="2:18" s="4" customFormat="1" ht="10.5" customHeight="1" x14ac:dyDescent="0.25">
      <c r="B45" s="54"/>
      <c r="C45" s="398"/>
      <c r="D45" s="7"/>
      <c r="E45" s="421"/>
      <c r="F45" s="421"/>
      <c r="G45" s="421"/>
      <c r="H45" s="421"/>
      <c r="I45" s="421"/>
      <c r="J45" s="421"/>
      <c r="K45" s="421"/>
      <c r="L45" s="421"/>
      <c r="M45" s="421"/>
      <c r="N45" s="421"/>
      <c r="O45" s="421"/>
      <c r="P45" s="10"/>
      <c r="Q45" s="43"/>
      <c r="R45" s="10"/>
    </row>
    <row r="46" spans="2:18" s="4" customFormat="1" ht="10.5" customHeight="1" x14ac:dyDescent="0.25">
      <c r="B46" s="54"/>
      <c r="C46" s="398"/>
      <c r="D46" s="7"/>
      <c r="E46" s="421"/>
      <c r="F46" s="421"/>
      <c r="G46" s="421"/>
      <c r="H46" s="421"/>
      <c r="I46" s="421"/>
      <c r="J46" s="421"/>
      <c r="K46" s="421"/>
      <c r="L46" s="421"/>
      <c r="M46" s="421"/>
      <c r="N46" s="421"/>
      <c r="O46" s="421"/>
      <c r="P46" s="10"/>
      <c r="Q46" s="43"/>
      <c r="R46" s="10"/>
    </row>
    <row r="47" spans="2:18" s="4" customFormat="1" ht="10.5" customHeight="1" x14ac:dyDescent="0.25">
      <c r="B47" s="54"/>
      <c r="C47" s="398"/>
      <c r="D47" s="7"/>
      <c r="E47" s="421"/>
      <c r="F47" s="421"/>
      <c r="G47" s="421"/>
      <c r="H47" s="421"/>
      <c r="I47" s="421"/>
      <c r="J47" s="421"/>
      <c r="K47" s="421"/>
      <c r="L47" s="421"/>
      <c r="M47" s="421"/>
      <c r="N47" s="421"/>
      <c r="O47" s="421"/>
      <c r="P47" s="10"/>
      <c r="Q47" s="43"/>
      <c r="R47" s="10"/>
    </row>
    <row r="48" spans="2:18" s="4" customFormat="1" ht="10.5" customHeight="1" x14ac:dyDescent="0.25">
      <c r="B48" s="54"/>
      <c r="C48" s="398"/>
      <c r="D48" s="7"/>
      <c r="E48" s="73"/>
      <c r="F48" s="73"/>
      <c r="G48" s="73"/>
      <c r="H48" s="73"/>
      <c r="I48" s="73"/>
      <c r="J48" s="73"/>
      <c r="K48" s="73"/>
      <c r="L48" s="73"/>
      <c r="M48" s="73"/>
      <c r="N48" s="73"/>
      <c r="O48" s="73"/>
      <c r="P48" s="10"/>
      <c r="Q48" s="43"/>
      <c r="R48" s="10"/>
    </row>
    <row r="49" spans="2:19" s="4" customFormat="1" ht="10.5" customHeight="1" x14ac:dyDescent="0.25">
      <c r="B49" s="54"/>
      <c r="C49" s="398"/>
      <c r="D49" s="7"/>
      <c r="E49" s="419" t="s">
        <v>153</v>
      </c>
      <c r="F49" s="420"/>
      <c r="G49" s="420"/>
      <c r="H49" s="420"/>
      <c r="I49" s="420"/>
      <c r="J49" s="420"/>
      <c r="K49" s="420"/>
      <c r="L49" s="420"/>
      <c r="M49" s="420"/>
      <c r="N49" s="420"/>
      <c r="O49" s="420"/>
      <c r="P49" s="10"/>
      <c r="Q49" s="43"/>
      <c r="R49" s="10"/>
    </row>
    <row r="50" spans="2:19" s="4" customFormat="1" ht="10.5" customHeight="1" x14ac:dyDescent="0.25">
      <c r="B50" s="54"/>
      <c r="C50" s="398"/>
      <c r="D50" s="7"/>
      <c r="E50" s="420"/>
      <c r="F50" s="420"/>
      <c r="G50" s="420"/>
      <c r="H50" s="420"/>
      <c r="I50" s="420"/>
      <c r="J50" s="420"/>
      <c r="K50" s="420"/>
      <c r="L50" s="420"/>
      <c r="M50" s="420"/>
      <c r="N50" s="420"/>
      <c r="O50" s="420"/>
      <c r="P50" s="10"/>
      <c r="Q50" s="43"/>
      <c r="R50" s="10"/>
    </row>
    <row r="51" spans="2:19" s="4" customFormat="1" ht="10.5" customHeight="1" x14ac:dyDescent="0.25">
      <c r="B51" s="54"/>
      <c r="C51" s="398"/>
      <c r="D51" s="7"/>
      <c r="E51" s="420"/>
      <c r="F51" s="420"/>
      <c r="G51" s="420"/>
      <c r="H51" s="420"/>
      <c r="I51" s="420"/>
      <c r="J51" s="420"/>
      <c r="K51" s="420"/>
      <c r="L51" s="420"/>
      <c r="M51" s="420"/>
      <c r="N51" s="420"/>
      <c r="O51" s="420"/>
      <c r="P51" s="10"/>
      <c r="Q51" s="43"/>
      <c r="R51" s="10"/>
    </row>
    <row r="52" spans="2:19" s="4" customFormat="1" ht="10.5" customHeight="1" x14ac:dyDescent="0.25">
      <c r="B52" s="54"/>
      <c r="D52" s="7"/>
      <c r="P52" s="10"/>
      <c r="Q52" s="43"/>
      <c r="R52" s="10"/>
    </row>
    <row r="53" spans="2:19" s="4" customFormat="1" ht="10.5" customHeight="1" thickBot="1" x14ac:dyDescent="0.3">
      <c r="B53" s="54"/>
      <c r="D53" s="34"/>
      <c r="P53" s="10"/>
      <c r="Q53" s="43"/>
      <c r="R53" s="10"/>
    </row>
    <row r="54" spans="2:19" s="4" customFormat="1" ht="10.5" customHeight="1" x14ac:dyDescent="0.25">
      <c r="B54" s="54"/>
      <c r="C54" s="395"/>
      <c r="D54" s="395"/>
      <c r="E54" s="395"/>
      <c r="F54" s="395"/>
      <c r="G54" s="395"/>
      <c r="H54" s="395"/>
      <c r="I54" s="395"/>
      <c r="J54" s="395"/>
      <c r="K54" s="395"/>
      <c r="L54" s="395"/>
      <c r="M54" s="395"/>
      <c r="N54" s="395"/>
      <c r="O54" s="395"/>
      <c r="P54" s="395"/>
      <c r="Q54" s="43"/>
      <c r="R54" s="10"/>
    </row>
    <row r="55" spans="2:19" s="4" customFormat="1" ht="10.5" customHeight="1" x14ac:dyDescent="0.25">
      <c r="B55" s="54"/>
      <c r="C55" s="61"/>
      <c r="D55" s="62"/>
      <c r="E55" s="61"/>
      <c r="F55" s="61"/>
      <c r="G55" s="61"/>
      <c r="H55" s="61"/>
      <c r="I55" s="61"/>
      <c r="J55" s="61"/>
      <c r="K55" s="61"/>
      <c r="L55" s="61"/>
      <c r="M55" s="61"/>
      <c r="N55" s="61"/>
      <c r="O55" s="61"/>
      <c r="P55" s="63"/>
      <c r="Q55" s="43"/>
      <c r="R55" s="10"/>
    </row>
    <row r="56" spans="2:19" s="4" customFormat="1" ht="15" customHeight="1" x14ac:dyDescent="0.25">
      <c r="B56" s="54"/>
      <c r="C56" s="402" t="s">
        <v>155</v>
      </c>
      <c r="D56" s="34"/>
      <c r="E56" s="93" t="s">
        <v>154</v>
      </c>
      <c r="F56" s="88"/>
      <c r="G56" s="88"/>
      <c r="H56" s="88"/>
      <c r="I56" s="88"/>
      <c r="J56" s="88"/>
      <c r="K56" s="88"/>
      <c r="L56" s="87"/>
      <c r="M56" s="78"/>
      <c r="N56" s="78"/>
      <c r="O56" s="78"/>
      <c r="P56" s="2"/>
      <c r="Q56" s="42"/>
      <c r="R56" s="12"/>
      <c r="S56" s="12"/>
    </row>
    <row r="57" spans="2:19" s="4" customFormat="1" ht="10.5" customHeight="1" x14ac:dyDescent="0.25">
      <c r="B57" s="54"/>
      <c r="C57" s="402"/>
      <c r="D57" s="34"/>
      <c r="E57" s="407" t="s">
        <v>208</v>
      </c>
      <c r="F57" s="408"/>
      <c r="G57" s="408"/>
      <c r="H57" s="408"/>
      <c r="I57" s="408"/>
      <c r="J57" s="408"/>
      <c r="K57" s="408"/>
      <c r="L57" s="408"/>
      <c r="M57" s="408"/>
      <c r="N57" s="408"/>
      <c r="O57" s="408"/>
      <c r="P57" s="2"/>
      <c r="Q57" s="42"/>
      <c r="R57" s="12"/>
      <c r="S57" s="12"/>
    </row>
    <row r="58" spans="2:19" s="4" customFormat="1" ht="10.5" customHeight="1" x14ac:dyDescent="0.25">
      <c r="B58" s="54"/>
      <c r="C58" s="402"/>
      <c r="D58" s="34"/>
      <c r="E58" s="407"/>
      <c r="F58" s="408"/>
      <c r="G58" s="408"/>
      <c r="H58" s="408"/>
      <c r="I58" s="408"/>
      <c r="J58" s="408"/>
      <c r="K58" s="408"/>
      <c r="L58" s="408"/>
      <c r="M58" s="408"/>
      <c r="N58" s="408"/>
      <c r="O58" s="408"/>
      <c r="P58" s="2"/>
      <c r="Q58" s="42"/>
      <c r="R58" s="12"/>
      <c r="S58" s="12"/>
    </row>
    <row r="59" spans="2:19" s="4" customFormat="1" ht="10.5" customHeight="1" x14ac:dyDescent="0.25">
      <c r="B59" s="54"/>
      <c r="C59" s="402"/>
      <c r="D59" s="34"/>
      <c r="E59" s="408"/>
      <c r="F59" s="408"/>
      <c r="G59" s="408"/>
      <c r="H59" s="408"/>
      <c r="I59" s="408"/>
      <c r="J59" s="408"/>
      <c r="K59" s="408"/>
      <c r="L59" s="408"/>
      <c r="M59" s="408"/>
      <c r="N59" s="408"/>
      <c r="O59" s="408"/>
      <c r="P59" s="2"/>
      <c r="Q59" s="42"/>
      <c r="R59" s="2"/>
      <c r="S59" s="2"/>
    </row>
    <row r="60" spans="2:19" s="4" customFormat="1" ht="10.5" customHeight="1" x14ac:dyDescent="0.25">
      <c r="B60" s="54"/>
      <c r="C60" s="402"/>
      <c r="D60" s="34"/>
      <c r="E60" s="78"/>
      <c r="F60" s="80" t="s">
        <v>128</v>
      </c>
      <c r="G60" s="78"/>
      <c r="H60" s="80"/>
      <c r="I60" s="80"/>
      <c r="J60" s="80"/>
      <c r="K60" s="80"/>
      <c r="L60" s="87"/>
      <c r="M60" s="82"/>
      <c r="N60" s="425">
        <v>0</v>
      </c>
      <c r="O60" s="426"/>
      <c r="P60" s="15"/>
      <c r="Q60" s="44"/>
      <c r="R60" s="2"/>
      <c r="S60" s="11"/>
    </row>
    <row r="61" spans="2:19" s="4" customFormat="1" ht="10.5" customHeight="1" x14ac:dyDescent="0.25">
      <c r="B61" s="54"/>
      <c r="C61" s="402"/>
      <c r="D61" s="34"/>
      <c r="E61" s="78"/>
      <c r="F61" s="80" t="s">
        <v>145</v>
      </c>
      <c r="G61" s="78"/>
      <c r="H61" s="80"/>
      <c r="I61" s="80"/>
      <c r="J61" s="80"/>
      <c r="K61" s="80"/>
      <c r="L61" s="87"/>
      <c r="M61" s="83"/>
      <c r="N61" s="405">
        <v>0</v>
      </c>
      <c r="O61" s="405"/>
      <c r="P61" s="15"/>
      <c r="Q61" s="44"/>
      <c r="R61" s="2"/>
      <c r="S61" s="11"/>
    </row>
    <row r="62" spans="2:19" s="4" customFormat="1" ht="10.5" customHeight="1" x14ac:dyDescent="0.25">
      <c r="B62" s="54"/>
      <c r="C62" s="402"/>
      <c r="D62" s="34"/>
      <c r="E62" s="78"/>
      <c r="F62" s="80" t="s">
        <v>127</v>
      </c>
      <c r="G62" s="78"/>
      <c r="H62" s="80"/>
      <c r="I62" s="80"/>
      <c r="J62" s="80"/>
      <c r="K62" s="80"/>
      <c r="L62" s="87"/>
      <c r="M62" s="84"/>
      <c r="N62" s="83"/>
      <c r="O62" s="85">
        <f>R62/1000</f>
        <v>0.2</v>
      </c>
      <c r="P62" s="15"/>
      <c r="Q62" s="44"/>
      <c r="R62" s="16">
        <v>200</v>
      </c>
      <c r="S62" s="11"/>
    </row>
    <row r="63" spans="2:19" s="4" customFormat="1" ht="10.5" customHeight="1" x14ac:dyDescent="0.25">
      <c r="B63" s="54"/>
      <c r="C63" s="402"/>
      <c r="D63" s="34"/>
      <c r="E63" s="86"/>
      <c r="F63" s="87"/>
      <c r="G63" s="87"/>
      <c r="H63" s="87"/>
      <c r="I63" s="87"/>
      <c r="J63" s="87"/>
      <c r="K63" s="87"/>
      <c r="L63" s="78"/>
      <c r="M63" s="78"/>
      <c r="N63" s="78"/>
      <c r="O63" s="78"/>
      <c r="P63" s="15"/>
      <c r="Q63" s="44"/>
      <c r="R63" s="11"/>
      <c r="S63" s="11"/>
    </row>
    <row r="64" spans="2:19" s="4" customFormat="1" ht="10.5" customHeight="1" x14ac:dyDescent="0.25">
      <c r="B64" s="54"/>
      <c r="C64" s="402"/>
      <c r="D64" s="34"/>
      <c r="E64" s="81"/>
      <c r="F64" s="81"/>
      <c r="G64" s="81"/>
      <c r="H64" s="81"/>
      <c r="I64" s="81"/>
      <c r="J64" s="81"/>
      <c r="K64" s="81"/>
      <c r="L64" s="89"/>
      <c r="M64" s="79"/>
      <c r="N64" s="90" t="s">
        <v>129</v>
      </c>
      <c r="O64" s="91">
        <f>N60*N61*O62</f>
        <v>0</v>
      </c>
      <c r="P64" s="11"/>
      <c r="Q64" s="44"/>
      <c r="R64" s="2"/>
      <c r="S64" s="2"/>
    </row>
    <row r="65" spans="2:32" s="4" customFormat="1" ht="10.5" customHeight="1" x14ac:dyDescent="0.25">
      <c r="B65" s="54"/>
      <c r="C65" s="402"/>
      <c r="D65" s="34"/>
      <c r="E65" s="399"/>
      <c r="F65" s="399"/>
      <c r="G65" s="399"/>
      <c r="H65" s="399"/>
      <c r="I65" s="399"/>
      <c r="J65" s="399"/>
      <c r="K65" s="399"/>
      <c r="L65" s="116"/>
      <c r="M65" s="144"/>
      <c r="N65" s="117"/>
      <c r="O65" s="94"/>
      <c r="P65" s="11"/>
      <c r="Q65" s="44"/>
      <c r="R65" s="2"/>
      <c r="S65" s="2"/>
    </row>
    <row r="66" spans="2:32" ht="15" customHeight="1" x14ac:dyDescent="0.25">
      <c r="B66" s="53"/>
      <c r="C66" s="402"/>
      <c r="E66" s="114" t="s">
        <v>157</v>
      </c>
      <c r="F66" s="105"/>
      <c r="G66" s="105"/>
      <c r="H66" s="105"/>
      <c r="I66" s="105"/>
      <c r="J66" s="105"/>
      <c r="K66" s="115"/>
      <c r="L66" s="105"/>
      <c r="M66" s="96"/>
      <c r="N66" s="96"/>
      <c r="O66" s="96"/>
      <c r="Q66" s="42"/>
    </row>
    <row r="67" spans="2:32" ht="10.5" customHeight="1" x14ac:dyDescent="0.15">
      <c r="B67" s="53"/>
      <c r="C67" s="402"/>
      <c r="E67" s="407" t="s">
        <v>209</v>
      </c>
      <c r="F67" s="408"/>
      <c r="G67" s="408"/>
      <c r="H67" s="408"/>
      <c r="I67" s="408"/>
      <c r="J67" s="408"/>
      <c r="K67" s="408"/>
      <c r="L67" s="408"/>
      <c r="M67" s="408"/>
      <c r="N67" s="408"/>
      <c r="O67" s="408"/>
      <c r="P67" s="1"/>
      <c r="Q67" s="42"/>
    </row>
    <row r="68" spans="2:32" ht="10.5" customHeight="1" x14ac:dyDescent="0.15">
      <c r="B68" s="53"/>
      <c r="C68" s="402"/>
      <c r="E68" s="407"/>
      <c r="F68" s="408"/>
      <c r="G68" s="408"/>
      <c r="H68" s="408"/>
      <c r="I68" s="408"/>
      <c r="J68" s="408"/>
      <c r="K68" s="408"/>
      <c r="L68" s="408"/>
      <c r="M68" s="408"/>
      <c r="N68" s="408"/>
      <c r="O68" s="408"/>
      <c r="P68" s="1"/>
      <c r="Q68" s="42"/>
    </row>
    <row r="69" spans="2:32" ht="10.5" customHeight="1" x14ac:dyDescent="0.15">
      <c r="B69" s="53"/>
      <c r="C69" s="402"/>
      <c r="E69" s="408"/>
      <c r="F69" s="408"/>
      <c r="G69" s="408"/>
      <c r="H69" s="408"/>
      <c r="I69" s="408"/>
      <c r="J69" s="408"/>
      <c r="K69" s="408"/>
      <c r="L69" s="408"/>
      <c r="M69" s="408"/>
      <c r="N69" s="408"/>
      <c r="O69" s="408"/>
      <c r="P69" s="1"/>
      <c r="Q69" s="42"/>
    </row>
    <row r="70" spans="2:32" ht="10.5" customHeight="1" x14ac:dyDescent="0.2">
      <c r="B70" s="53"/>
      <c r="C70" s="402"/>
      <c r="E70" s="97"/>
      <c r="F70" s="101" t="s">
        <v>133</v>
      </c>
      <c r="G70" s="107"/>
      <c r="H70" s="101"/>
      <c r="I70" s="101"/>
      <c r="J70" s="105"/>
      <c r="K70" s="105"/>
      <c r="L70" s="105"/>
      <c r="M70" s="103"/>
      <c r="N70" s="403">
        <v>0</v>
      </c>
      <c r="O70" s="403"/>
      <c r="P70" s="1"/>
      <c r="Q70" s="42"/>
    </row>
    <row r="71" spans="2:32" ht="10.5" customHeight="1" x14ac:dyDescent="0.2">
      <c r="B71" s="53"/>
      <c r="C71" s="402"/>
      <c r="E71" s="97"/>
      <c r="F71" s="101" t="s">
        <v>134</v>
      </c>
      <c r="G71" s="107"/>
      <c r="H71" s="101"/>
      <c r="I71" s="101"/>
      <c r="J71" s="105"/>
      <c r="K71" s="105"/>
      <c r="L71" s="105"/>
      <c r="M71" s="104"/>
      <c r="N71" s="415">
        <v>0.08</v>
      </c>
      <c r="O71" s="415"/>
      <c r="P71" s="1"/>
      <c r="Q71" s="42"/>
    </row>
    <row r="72" spans="2:32" ht="10.5" customHeight="1" x14ac:dyDescent="0.2">
      <c r="B72" s="53"/>
      <c r="C72" s="402"/>
      <c r="E72" s="97"/>
      <c r="F72" s="101" t="s">
        <v>135</v>
      </c>
      <c r="G72" s="108"/>
      <c r="H72" s="108"/>
      <c r="I72" s="108"/>
      <c r="J72" s="105"/>
      <c r="K72" s="105"/>
      <c r="L72" s="105"/>
      <c r="M72" s="104"/>
      <c r="N72" s="416">
        <f>R72/1000</f>
        <v>0.1</v>
      </c>
      <c r="O72" s="416">
        <v>30</v>
      </c>
      <c r="P72" s="1"/>
      <c r="Q72" s="42"/>
      <c r="R72" s="38">
        <v>100</v>
      </c>
    </row>
    <row r="73" spans="2:32" ht="10.5" customHeight="1" x14ac:dyDescent="0.2">
      <c r="B73" s="53"/>
      <c r="C73" s="402"/>
      <c r="E73" s="101"/>
      <c r="F73" s="108"/>
      <c r="G73" s="96"/>
      <c r="H73" s="96"/>
      <c r="I73" s="96"/>
      <c r="J73" s="96"/>
      <c r="K73" s="96"/>
      <c r="L73" s="122"/>
      <c r="M73" s="112"/>
      <c r="N73" s="112"/>
      <c r="O73" s="113"/>
      <c r="P73" s="1"/>
      <c r="Q73" s="42"/>
    </row>
    <row r="74" spans="2:32" ht="10.5" customHeight="1" x14ac:dyDescent="0.2">
      <c r="B74" s="53"/>
      <c r="C74" s="402"/>
      <c r="E74" s="99"/>
      <c r="F74" s="118"/>
      <c r="G74" s="98"/>
      <c r="H74" s="98"/>
      <c r="I74" s="119"/>
      <c r="J74" s="98"/>
      <c r="K74" s="120"/>
      <c r="L74" s="118"/>
      <c r="M74" s="116"/>
      <c r="N74" s="117" t="s">
        <v>136</v>
      </c>
      <c r="O74" s="121">
        <f>N70*N71*N72</f>
        <v>0</v>
      </c>
      <c r="P74" s="1"/>
      <c r="Q74" s="42"/>
    </row>
    <row r="75" spans="2:32" ht="10.5" customHeight="1" x14ac:dyDescent="0.2">
      <c r="B75" s="53"/>
      <c r="C75" s="402"/>
      <c r="E75" s="99"/>
      <c r="F75" s="118"/>
      <c r="G75" s="144"/>
      <c r="H75" s="144"/>
      <c r="I75" s="119"/>
      <c r="J75" s="144"/>
      <c r="K75" s="120"/>
      <c r="L75" s="118"/>
      <c r="M75" s="116"/>
      <c r="N75" s="117"/>
      <c r="O75" s="121"/>
      <c r="P75" s="1"/>
      <c r="Q75" s="42"/>
    </row>
    <row r="76" spans="2:32" ht="15" customHeight="1" x14ac:dyDescent="0.25">
      <c r="B76" s="53"/>
      <c r="C76" s="402"/>
      <c r="E76" s="226" t="s">
        <v>188</v>
      </c>
      <c r="F76" s="163"/>
      <c r="G76" s="163"/>
      <c r="H76" s="163"/>
      <c r="I76" s="163"/>
      <c r="J76" s="163"/>
      <c r="K76" s="170"/>
      <c r="L76" s="163"/>
      <c r="M76" s="155"/>
      <c r="N76" s="155"/>
      <c r="O76" s="155"/>
      <c r="P76" s="1"/>
      <c r="Q76" s="42"/>
      <c r="U76" s="12"/>
      <c r="V76" s="12"/>
      <c r="W76" s="12"/>
      <c r="X76" s="12"/>
      <c r="Y76" s="12"/>
      <c r="Z76" s="12"/>
      <c r="AA76" s="12"/>
      <c r="AB76" s="12"/>
      <c r="AC76" s="12"/>
      <c r="AD76" s="12"/>
      <c r="AE76" s="12"/>
      <c r="AF76" s="12"/>
    </row>
    <row r="77" spans="2:32" ht="10.5" customHeight="1" x14ac:dyDescent="0.25">
      <c r="B77" s="53"/>
      <c r="C77" s="402"/>
      <c r="E77" s="407" t="s">
        <v>210</v>
      </c>
      <c r="F77" s="408"/>
      <c r="G77" s="408"/>
      <c r="H77" s="408"/>
      <c r="I77" s="408"/>
      <c r="J77" s="408"/>
      <c r="K77" s="408"/>
      <c r="L77" s="408"/>
      <c r="M77" s="408"/>
      <c r="N77" s="408"/>
      <c r="O77" s="408"/>
      <c r="P77" s="1"/>
      <c r="Q77" s="42"/>
      <c r="U77" s="12"/>
      <c r="V77" s="12"/>
      <c r="W77" s="12"/>
      <c r="X77" s="12"/>
      <c r="Y77" s="12"/>
      <c r="Z77" s="12"/>
      <c r="AA77" s="12"/>
      <c r="AB77" s="12"/>
      <c r="AC77" s="12"/>
      <c r="AD77" s="12"/>
      <c r="AE77" s="12"/>
      <c r="AF77" s="12"/>
    </row>
    <row r="78" spans="2:32" ht="10.5" customHeight="1" x14ac:dyDescent="0.25">
      <c r="B78" s="53"/>
      <c r="C78" s="402"/>
      <c r="E78" s="407"/>
      <c r="F78" s="408"/>
      <c r="G78" s="408"/>
      <c r="H78" s="408"/>
      <c r="I78" s="408"/>
      <c r="J78" s="408"/>
      <c r="K78" s="408"/>
      <c r="L78" s="408"/>
      <c r="M78" s="408"/>
      <c r="N78" s="408"/>
      <c r="O78" s="408"/>
      <c r="P78" s="1"/>
      <c r="Q78" s="42"/>
      <c r="U78" s="12"/>
      <c r="V78" s="12"/>
      <c r="W78" s="12"/>
      <c r="X78" s="12"/>
      <c r="Y78" s="12"/>
      <c r="Z78" s="12"/>
      <c r="AA78" s="12"/>
      <c r="AB78" s="12"/>
      <c r="AC78" s="12"/>
      <c r="AD78" s="12"/>
      <c r="AE78" s="12"/>
      <c r="AF78" s="12"/>
    </row>
    <row r="79" spans="2:32" ht="10.5" customHeight="1" x14ac:dyDescent="0.25">
      <c r="B79" s="53"/>
      <c r="C79" s="402"/>
      <c r="E79" s="408"/>
      <c r="F79" s="408"/>
      <c r="G79" s="408"/>
      <c r="H79" s="408"/>
      <c r="I79" s="408"/>
      <c r="J79" s="408"/>
      <c r="K79" s="408"/>
      <c r="L79" s="408"/>
      <c r="M79" s="408"/>
      <c r="N79" s="408"/>
      <c r="O79" s="408"/>
      <c r="P79" s="1"/>
      <c r="Q79" s="42"/>
      <c r="U79" s="12"/>
      <c r="V79" s="12"/>
      <c r="W79" s="12"/>
      <c r="X79" s="12"/>
      <c r="Y79" s="12"/>
      <c r="Z79" s="12"/>
      <c r="AA79" s="12"/>
      <c r="AB79" s="12"/>
      <c r="AC79" s="12"/>
      <c r="AD79" s="12"/>
      <c r="AE79" s="12"/>
      <c r="AF79" s="12"/>
    </row>
    <row r="80" spans="2:32" ht="10.5" customHeight="1" x14ac:dyDescent="0.25">
      <c r="B80" s="53"/>
      <c r="C80" s="402"/>
      <c r="E80" s="155"/>
      <c r="F80" s="158" t="s">
        <v>189</v>
      </c>
      <c r="G80" s="155"/>
      <c r="H80" s="158"/>
      <c r="I80" s="158"/>
      <c r="J80" s="155"/>
      <c r="K80" s="155"/>
      <c r="L80" s="163"/>
      <c r="M80" s="160"/>
      <c r="N80" s="403">
        <v>0</v>
      </c>
      <c r="O80" s="403"/>
      <c r="P80" s="1"/>
      <c r="Q80" s="42"/>
      <c r="U80" s="12"/>
      <c r="V80" s="12"/>
      <c r="W80" s="12"/>
      <c r="X80" s="12"/>
      <c r="Y80" s="12"/>
      <c r="Z80" s="12"/>
      <c r="AA80" s="12"/>
      <c r="AB80" s="12"/>
      <c r="AC80" s="12"/>
      <c r="AD80" s="12"/>
      <c r="AE80" s="12"/>
      <c r="AF80" s="12"/>
    </row>
    <row r="81" spans="2:32" ht="10.5" customHeight="1" x14ac:dyDescent="0.25">
      <c r="B81" s="53"/>
      <c r="C81" s="402"/>
      <c r="E81" s="155"/>
      <c r="F81" s="158" t="s">
        <v>190</v>
      </c>
      <c r="G81" s="155"/>
      <c r="H81" s="147"/>
      <c r="I81" s="147"/>
      <c r="J81" s="155"/>
      <c r="K81" s="155"/>
      <c r="L81" s="163"/>
      <c r="M81" s="162"/>
      <c r="N81" s="417">
        <f>R81/100</f>
        <v>0</v>
      </c>
      <c r="O81" s="417">
        <v>30</v>
      </c>
      <c r="P81" s="1"/>
      <c r="Q81" s="42"/>
      <c r="R81" s="38">
        <v>0</v>
      </c>
      <c r="U81" s="12"/>
      <c r="V81" s="12"/>
      <c r="W81" s="12"/>
      <c r="X81" s="12"/>
      <c r="Y81" s="12"/>
      <c r="Z81" s="12"/>
      <c r="AA81" s="12"/>
      <c r="AB81" s="12"/>
      <c r="AC81" s="12"/>
      <c r="AD81" s="12"/>
      <c r="AE81" s="12"/>
      <c r="AF81" s="12"/>
    </row>
    <row r="82" spans="2:32" ht="10.5" customHeight="1" x14ac:dyDescent="0.25">
      <c r="B82" s="53"/>
      <c r="C82" s="402"/>
      <c r="E82" s="158"/>
      <c r="F82" s="147"/>
      <c r="G82" s="147"/>
      <c r="H82" s="147"/>
      <c r="I82" s="155"/>
      <c r="J82" s="155"/>
      <c r="K82" s="155"/>
      <c r="L82" s="155"/>
      <c r="M82" s="155"/>
      <c r="N82" s="155"/>
      <c r="O82" s="155"/>
      <c r="P82" s="1"/>
      <c r="Q82" s="42"/>
      <c r="U82" s="12"/>
      <c r="V82" s="12"/>
      <c r="W82" s="12"/>
      <c r="X82" s="12"/>
      <c r="Y82" s="12"/>
      <c r="Z82" s="12"/>
      <c r="AA82" s="12"/>
      <c r="AB82" s="12"/>
      <c r="AC82" s="12"/>
      <c r="AD82" s="12"/>
      <c r="AE82" s="12"/>
      <c r="AF82" s="12"/>
    </row>
    <row r="83" spans="2:32" ht="10.5" customHeight="1" x14ac:dyDescent="0.25">
      <c r="B83" s="53"/>
      <c r="C83" s="402"/>
      <c r="E83" s="99"/>
      <c r="F83" s="118"/>
      <c r="G83" s="118"/>
      <c r="H83" s="118"/>
      <c r="I83" s="119"/>
      <c r="J83" s="144"/>
      <c r="K83" s="116"/>
      <c r="L83" s="116"/>
      <c r="M83" s="116"/>
      <c r="N83" s="117" t="s">
        <v>191</v>
      </c>
      <c r="O83" s="121">
        <f>N80*N81</f>
        <v>0</v>
      </c>
      <c r="P83" s="1"/>
      <c r="Q83" s="42"/>
      <c r="U83" s="12"/>
      <c r="V83" s="12"/>
      <c r="W83" s="12"/>
      <c r="X83" s="12"/>
      <c r="Y83" s="12"/>
      <c r="Z83" s="12"/>
      <c r="AA83" s="12"/>
      <c r="AB83" s="12"/>
      <c r="AC83" s="12"/>
      <c r="AD83" s="12"/>
      <c r="AE83" s="12"/>
      <c r="AF83" s="12"/>
    </row>
    <row r="84" spans="2:32" ht="10.5" customHeight="1" x14ac:dyDescent="0.25">
      <c r="B84" s="53"/>
      <c r="C84" s="402"/>
      <c r="E84" s="99"/>
      <c r="F84" s="118"/>
      <c r="G84" s="118"/>
      <c r="H84" s="118"/>
      <c r="I84" s="119"/>
      <c r="J84" s="144"/>
      <c r="K84" s="116"/>
      <c r="L84" s="116"/>
      <c r="M84" s="116"/>
      <c r="N84" s="117"/>
      <c r="O84" s="121"/>
      <c r="P84" s="1"/>
      <c r="Q84" s="42"/>
      <c r="U84" s="12"/>
      <c r="V84" s="12"/>
      <c r="W84" s="12"/>
      <c r="X84" s="12"/>
      <c r="Y84" s="12"/>
      <c r="Z84" s="12"/>
      <c r="AA84" s="12"/>
      <c r="AB84" s="12"/>
      <c r="AC84" s="12"/>
      <c r="AD84" s="12"/>
      <c r="AE84" s="12"/>
      <c r="AF84" s="12"/>
    </row>
    <row r="85" spans="2:32" ht="15" customHeight="1" x14ac:dyDescent="0.25">
      <c r="B85" s="53"/>
      <c r="C85" s="402"/>
      <c r="E85" s="226" t="s">
        <v>195</v>
      </c>
      <c r="F85" s="163"/>
      <c r="G85" s="163"/>
      <c r="H85" s="163"/>
      <c r="I85" s="163"/>
      <c r="J85" s="163"/>
      <c r="K85" s="170"/>
      <c r="L85" s="163"/>
      <c r="M85" s="155"/>
      <c r="N85" s="155"/>
      <c r="O85" s="155"/>
      <c r="P85" s="1"/>
      <c r="Q85" s="42"/>
      <c r="U85" s="12"/>
      <c r="V85" s="12"/>
      <c r="W85" s="12"/>
      <c r="X85" s="12"/>
      <c r="Y85" s="12"/>
      <c r="Z85" s="12"/>
      <c r="AA85" s="12"/>
      <c r="AB85" s="12"/>
      <c r="AC85" s="12"/>
      <c r="AD85" s="12"/>
      <c r="AE85" s="12"/>
      <c r="AF85" s="12"/>
    </row>
    <row r="86" spans="2:32" ht="10.5" customHeight="1" x14ac:dyDescent="0.25">
      <c r="B86" s="53"/>
      <c r="E86" s="407" t="s">
        <v>218</v>
      </c>
      <c r="F86" s="408"/>
      <c r="G86" s="408"/>
      <c r="H86" s="408"/>
      <c r="I86" s="408"/>
      <c r="J86" s="408"/>
      <c r="K86" s="408"/>
      <c r="L86" s="408"/>
      <c r="M86" s="408"/>
      <c r="N86" s="408"/>
      <c r="O86" s="408"/>
      <c r="P86" s="1"/>
      <c r="Q86" s="42"/>
      <c r="U86" s="12"/>
      <c r="V86" s="12"/>
      <c r="W86" s="12"/>
      <c r="X86" s="12"/>
      <c r="Y86" s="12"/>
      <c r="Z86" s="12"/>
      <c r="AA86" s="12"/>
      <c r="AB86" s="12"/>
      <c r="AC86" s="12"/>
      <c r="AD86" s="12"/>
      <c r="AE86" s="12"/>
      <c r="AF86" s="12"/>
    </row>
    <row r="87" spans="2:32" ht="10.5" customHeight="1" x14ac:dyDescent="0.25">
      <c r="B87" s="53"/>
      <c r="E87" s="407"/>
      <c r="F87" s="408"/>
      <c r="G87" s="408"/>
      <c r="H87" s="408"/>
      <c r="I87" s="408"/>
      <c r="J87" s="408"/>
      <c r="K87" s="408"/>
      <c r="L87" s="408"/>
      <c r="M87" s="408"/>
      <c r="N87" s="408"/>
      <c r="O87" s="408"/>
      <c r="P87" s="1"/>
      <c r="Q87" s="42"/>
      <c r="U87" s="12"/>
      <c r="V87" s="12"/>
      <c r="W87" s="12"/>
      <c r="X87" s="12"/>
      <c r="Y87" s="12"/>
      <c r="Z87" s="12"/>
      <c r="AA87" s="12"/>
      <c r="AB87" s="12"/>
      <c r="AC87" s="12"/>
      <c r="AD87" s="12"/>
      <c r="AE87" s="12"/>
      <c r="AF87" s="12"/>
    </row>
    <row r="88" spans="2:32" ht="10.5" customHeight="1" x14ac:dyDescent="0.25">
      <c r="B88" s="53"/>
      <c r="E88" s="408"/>
      <c r="F88" s="408"/>
      <c r="G88" s="408"/>
      <c r="H88" s="408"/>
      <c r="I88" s="408"/>
      <c r="J88" s="408"/>
      <c r="K88" s="408"/>
      <c r="L88" s="408"/>
      <c r="M88" s="408"/>
      <c r="N88" s="408"/>
      <c r="O88" s="408"/>
      <c r="P88" s="1"/>
      <c r="Q88" s="42"/>
      <c r="U88" s="12"/>
      <c r="V88" s="12"/>
      <c r="W88" s="12"/>
      <c r="X88" s="12"/>
      <c r="Y88" s="12"/>
      <c r="Z88" s="12"/>
      <c r="AA88" s="12"/>
      <c r="AB88" s="12"/>
      <c r="AC88" s="12"/>
      <c r="AD88" s="12"/>
      <c r="AE88" s="12"/>
      <c r="AF88" s="12"/>
    </row>
    <row r="89" spans="2:32" ht="10.5" customHeight="1" x14ac:dyDescent="0.25">
      <c r="B89" s="53"/>
      <c r="E89" s="155"/>
      <c r="F89" s="158" t="s">
        <v>192</v>
      </c>
      <c r="G89" s="155"/>
      <c r="H89" s="158"/>
      <c r="I89" s="158"/>
      <c r="J89" s="155"/>
      <c r="K89" s="155"/>
      <c r="L89" s="163"/>
      <c r="M89" s="160"/>
      <c r="N89" s="403">
        <v>0</v>
      </c>
      <c r="O89" s="403"/>
      <c r="P89" s="1"/>
      <c r="Q89" s="42"/>
      <c r="U89" s="12"/>
      <c r="V89" s="12"/>
      <c r="W89" s="12"/>
      <c r="X89" s="12"/>
      <c r="Y89" s="12"/>
      <c r="Z89" s="12"/>
      <c r="AA89" s="12"/>
      <c r="AB89" s="12"/>
      <c r="AC89" s="12"/>
      <c r="AD89" s="12"/>
      <c r="AE89" s="12"/>
      <c r="AF89" s="12"/>
    </row>
    <row r="90" spans="2:32" ht="10.5" customHeight="1" x14ac:dyDescent="0.25">
      <c r="B90" s="53"/>
      <c r="E90" s="155"/>
      <c r="F90" s="158" t="s">
        <v>193</v>
      </c>
      <c r="G90" s="155"/>
      <c r="H90" s="147"/>
      <c r="I90" s="147"/>
      <c r="J90" s="155"/>
      <c r="K90" s="155"/>
      <c r="L90" s="163"/>
      <c r="M90" s="162"/>
      <c r="N90" s="417">
        <f>R90/100</f>
        <v>0</v>
      </c>
      <c r="O90" s="417">
        <v>30</v>
      </c>
      <c r="P90" s="1"/>
      <c r="Q90" s="42"/>
      <c r="R90" s="38">
        <v>0</v>
      </c>
      <c r="U90" s="12"/>
      <c r="V90" s="12"/>
      <c r="W90" s="12"/>
      <c r="X90" s="12"/>
      <c r="Y90" s="12"/>
      <c r="Z90" s="12"/>
      <c r="AA90" s="12"/>
      <c r="AB90" s="12"/>
      <c r="AC90" s="12"/>
      <c r="AD90" s="12"/>
      <c r="AE90" s="12"/>
      <c r="AF90" s="12"/>
    </row>
    <row r="91" spans="2:32" ht="10.5" customHeight="1" x14ac:dyDescent="0.25">
      <c r="B91" s="53"/>
      <c r="E91" s="158"/>
      <c r="F91" s="147"/>
      <c r="G91" s="147"/>
      <c r="H91" s="147"/>
      <c r="I91" s="155"/>
      <c r="J91" s="144"/>
      <c r="K91" s="116"/>
      <c r="L91" s="116"/>
      <c r="M91" s="116"/>
      <c r="P91" s="1"/>
      <c r="Q91" s="42"/>
      <c r="U91" s="12"/>
      <c r="V91" s="12"/>
      <c r="W91" s="12"/>
      <c r="X91" s="12"/>
      <c r="Y91" s="12"/>
      <c r="Z91" s="12"/>
      <c r="AA91" s="12"/>
      <c r="AB91" s="12"/>
      <c r="AC91" s="12"/>
      <c r="AD91" s="12"/>
      <c r="AE91" s="12"/>
      <c r="AF91" s="12"/>
    </row>
    <row r="92" spans="2:32" ht="10.5" customHeight="1" x14ac:dyDescent="0.25">
      <c r="B92" s="53"/>
      <c r="E92" s="158"/>
      <c r="F92" s="147"/>
      <c r="G92" s="147"/>
      <c r="H92" s="147"/>
      <c r="I92" s="155"/>
      <c r="J92" s="144"/>
      <c r="K92" s="116"/>
      <c r="L92" s="116"/>
      <c r="M92" s="116"/>
      <c r="N92" s="117" t="s">
        <v>194</v>
      </c>
      <c r="O92" s="121">
        <f>N89*N90</f>
        <v>0</v>
      </c>
      <c r="P92" s="1"/>
      <c r="Q92" s="42"/>
      <c r="U92" s="12"/>
      <c r="V92" s="12"/>
      <c r="W92" s="12"/>
      <c r="X92" s="12"/>
      <c r="Y92" s="12"/>
      <c r="Z92" s="12"/>
      <c r="AA92" s="12"/>
      <c r="AB92" s="12"/>
      <c r="AC92" s="12"/>
      <c r="AD92" s="12"/>
      <c r="AE92" s="12"/>
      <c r="AF92" s="12"/>
    </row>
    <row r="93" spans="2:32" ht="10.5" customHeight="1" x14ac:dyDescent="0.25">
      <c r="B93" s="53"/>
      <c r="E93" s="158"/>
      <c r="F93" s="147"/>
      <c r="G93" s="147"/>
      <c r="H93" s="147"/>
      <c r="I93" s="155"/>
      <c r="J93" s="144"/>
      <c r="K93" s="116"/>
      <c r="L93" s="116"/>
      <c r="M93" s="116"/>
      <c r="N93" s="117"/>
      <c r="O93" s="121"/>
      <c r="P93" s="1"/>
      <c r="Q93" s="42"/>
      <c r="U93" s="12"/>
      <c r="V93" s="12"/>
      <c r="W93" s="12"/>
      <c r="X93" s="12"/>
      <c r="Y93" s="12"/>
      <c r="Z93" s="12"/>
      <c r="AA93" s="12"/>
      <c r="AB93" s="12"/>
      <c r="AC93" s="12"/>
      <c r="AD93" s="12"/>
      <c r="AE93" s="12"/>
      <c r="AF93" s="12"/>
    </row>
    <row r="94" spans="2:32" ht="15" customHeight="1" x14ac:dyDescent="0.25">
      <c r="B94" s="53"/>
      <c r="E94" s="226" t="s">
        <v>196</v>
      </c>
      <c r="F94" s="163"/>
      <c r="G94" s="163"/>
      <c r="H94" s="163"/>
      <c r="I94" s="163"/>
      <c r="J94" s="163"/>
      <c r="K94" s="170"/>
      <c r="L94" s="163"/>
      <c r="M94" s="155"/>
      <c r="N94" s="155"/>
      <c r="O94" s="155"/>
      <c r="P94" s="1"/>
      <c r="Q94" s="42"/>
      <c r="U94" s="12"/>
      <c r="V94" s="12"/>
      <c r="W94" s="12"/>
      <c r="X94" s="12"/>
      <c r="Y94" s="12"/>
      <c r="Z94" s="12"/>
      <c r="AA94" s="12"/>
      <c r="AB94" s="12"/>
      <c r="AC94" s="12"/>
      <c r="AD94" s="12"/>
      <c r="AE94" s="12"/>
      <c r="AF94" s="12"/>
    </row>
    <row r="95" spans="2:32" ht="10.5" customHeight="1" x14ac:dyDescent="0.25">
      <c r="B95" s="53"/>
      <c r="E95" s="407" t="s">
        <v>219</v>
      </c>
      <c r="F95" s="408"/>
      <c r="G95" s="408"/>
      <c r="H95" s="408"/>
      <c r="I95" s="408"/>
      <c r="J95" s="408"/>
      <c r="K95" s="408"/>
      <c r="L95" s="408"/>
      <c r="M95" s="408"/>
      <c r="N95" s="408"/>
      <c r="O95" s="408"/>
      <c r="P95" s="1"/>
      <c r="Q95" s="42"/>
      <c r="U95" s="12"/>
      <c r="V95" s="12"/>
      <c r="W95" s="12"/>
      <c r="X95" s="12"/>
      <c r="Y95" s="12"/>
      <c r="Z95" s="12"/>
      <c r="AA95" s="12"/>
      <c r="AB95" s="12"/>
      <c r="AC95" s="12"/>
      <c r="AD95" s="12"/>
      <c r="AE95" s="12"/>
      <c r="AF95" s="12"/>
    </row>
    <row r="96" spans="2:32" ht="10.5" customHeight="1" x14ac:dyDescent="0.25">
      <c r="B96" s="53"/>
      <c r="E96" s="407"/>
      <c r="F96" s="408"/>
      <c r="G96" s="408"/>
      <c r="H96" s="408"/>
      <c r="I96" s="408"/>
      <c r="J96" s="408"/>
      <c r="K96" s="408"/>
      <c r="L96" s="408"/>
      <c r="M96" s="408"/>
      <c r="N96" s="408"/>
      <c r="O96" s="408"/>
      <c r="P96" s="1"/>
      <c r="Q96" s="42"/>
      <c r="U96" s="12"/>
      <c r="V96" s="12"/>
      <c r="W96" s="12"/>
      <c r="X96" s="12"/>
      <c r="Y96" s="12"/>
      <c r="Z96" s="12"/>
      <c r="AA96" s="12"/>
      <c r="AB96" s="12"/>
      <c r="AC96" s="12"/>
      <c r="AD96" s="12"/>
      <c r="AE96" s="12"/>
      <c r="AF96" s="12"/>
    </row>
    <row r="97" spans="2:32" ht="10.5" customHeight="1" x14ac:dyDescent="0.25">
      <c r="B97" s="53"/>
      <c r="E97" s="408"/>
      <c r="F97" s="408"/>
      <c r="G97" s="408"/>
      <c r="H97" s="408"/>
      <c r="I97" s="408"/>
      <c r="J97" s="408"/>
      <c r="K97" s="408"/>
      <c r="L97" s="408"/>
      <c r="M97" s="408"/>
      <c r="N97" s="408"/>
      <c r="O97" s="408"/>
      <c r="P97" s="1"/>
      <c r="Q97" s="42"/>
      <c r="U97" s="12"/>
      <c r="V97" s="12"/>
      <c r="W97" s="12"/>
      <c r="X97" s="12"/>
      <c r="Y97" s="12"/>
      <c r="Z97" s="12"/>
      <c r="AA97" s="12"/>
      <c r="AB97" s="12"/>
      <c r="AC97" s="12"/>
      <c r="AD97" s="12"/>
      <c r="AE97" s="12"/>
      <c r="AF97" s="12"/>
    </row>
    <row r="98" spans="2:32" ht="10.5" customHeight="1" x14ac:dyDescent="0.25">
      <c r="B98" s="53"/>
      <c r="E98" s="155"/>
      <c r="F98" s="158" t="s">
        <v>197</v>
      </c>
      <c r="G98" s="155"/>
      <c r="H98" s="158"/>
      <c r="I98" s="158"/>
      <c r="J98" s="155"/>
      <c r="K98" s="155"/>
      <c r="L98" s="163"/>
      <c r="M98" s="160"/>
      <c r="N98" s="403">
        <v>0</v>
      </c>
      <c r="O98" s="403"/>
      <c r="P98" s="1"/>
      <c r="Q98" s="42"/>
      <c r="U98" s="12"/>
      <c r="V98" s="12"/>
      <c r="W98" s="12"/>
      <c r="X98" s="12"/>
      <c r="Y98" s="12"/>
      <c r="Z98" s="12"/>
      <c r="AA98" s="12"/>
      <c r="AB98" s="12"/>
      <c r="AC98" s="12"/>
      <c r="AD98" s="12"/>
      <c r="AE98" s="12"/>
      <c r="AF98" s="12"/>
    </row>
    <row r="99" spans="2:32" ht="10.5" customHeight="1" x14ac:dyDescent="0.25">
      <c r="B99" s="53"/>
      <c r="E99" s="155"/>
      <c r="F99" s="158" t="s">
        <v>198</v>
      </c>
      <c r="G99" s="155"/>
      <c r="H99" s="147"/>
      <c r="I99" s="147"/>
      <c r="J99" s="155"/>
      <c r="K99" s="155"/>
      <c r="L99" s="163"/>
      <c r="M99" s="162"/>
      <c r="N99" s="417">
        <f>R99/100</f>
        <v>0</v>
      </c>
      <c r="O99" s="417">
        <v>30</v>
      </c>
      <c r="P99" s="1"/>
      <c r="Q99" s="42"/>
      <c r="R99" s="38">
        <v>0</v>
      </c>
      <c r="U99" s="12"/>
      <c r="V99" s="12"/>
      <c r="W99" s="12"/>
      <c r="X99" s="12"/>
      <c r="Y99" s="12"/>
      <c r="Z99" s="12"/>
      <c r="AA99" s="12"/>
      <c r="AB99" s="12"/>
      <c r="AC99" s="12"/>
      <c r="AD99" s="12"/>
      <c r="AE99" s="12"/>
      <c r="AF99" s="12"/>
    </row>
    <row r="100" spans="2:32" ht="10.5" customHeight="1" x14ac:dyDescent="0.25">
      <c r="B100" s="53"/>
      <c r="E100" s="158"/>
      <c r="F100" s="147"/>
      <c r="G100" s="147"/>
      <c r="H100" s="147"/>
      <c r="I100" s="155"/>
      <c r="J100" s="144"/>
      <c r="K100" s="116"/>
      <c r="L100" s="116"/>
      <c r="M100" s="116"/>
      <c r="P100" s="1"/>
      <c r="Q100" s="42"/>
      <c r="U100" s="12"/>
      <c r="V100" s="12"/>
      <c r="W100" s="12"/>
      <c r="X100" s="12"/>
      <c r="Y100" s="12"/>
      <c r="Z100" s="12"/>
      <c r="AA100" s="12"/>
      <c r="AB100" s="12"/>
      <c r="AC100" s="12"/>
      <c r="AD100" s="12"/>
      <c r="AE100" s="12"/>
      <c r="AF100" s="12"/>
    </row>
    <row r="101" spans="2:32" ht="10.5" customHeight="1" x14ac:dyDescent="0.25">
      <c r="B101" s="53"/>
      <c r="E101" s="158"/>
      <c r="F101" s="147"/>
      <c r="G101" s="147"/>
      <c r="H101" s="147"/>
      <c r="I101" s="155"/>
      <c r="J101" s="155"/>
      <c r="K101" s="155"/>
      <c r="L101" s="155"/>
      <c r="M101" s="155"/>
      <c r="N101" s="117" t="s">
        <v>199</v>
      </c>
      <c r="O101" s="121">
        <f>N98*N99</f>
        <v>0</v>
      </c>
      <c r="P101" s="1"/>
      <c r="Q101" s="42"/>
      <c r="U101" s="12"/>
      <c r="V101" s="12"/>
      <c r="W101" s="12"/>
      <c r="X101" s="12"/>
      <c r="Y101" s="12"/>
      <c r="Z101" s="12"/>
      <c r="AA101" s="12"/>
      <c r="AB101" s="12"/>
      <c r="AC101" s="12"/>
      <c r="AD101" s="12"/>
      <c r="AE101" s="12"/>
      <c r="AF101" s="12"/>
    </row>
    <row r="102" spans="2:32" ht="10.5" customHeight="1" x14ac:dyDescent="0.15">
      <c r="B102" s="53"/>
      <c r="E102" s="2"/>
      <c r="F102" s="65"/>
      <c r="G102" s="65"/>
      <c r="H102" s="65"/>
      <c r="I102" s="65"/>
      <c r="J102" s="65"/>
      <c r="K102" s="65"/>
      <c r="L102" s="11"/>
      <c r="M102" s="20"/>
      <c r="N102" s="13"/>
      <c r="O102" s="19"/>
      <c r="P102" s="11"/>
      <c r="Q102" s="42"/>
    </row>
    <row r="103" spans="2:32" ht="10.5" customHeight="1" thickBot="1" x14ac:dyDescent="0.2">
      <c r="B103" s="53"/>
      <c r="E103" s="2"/>
      <c r="F103" s="35"/>
      <c r="G103" s="35"/>
      <c r="H103" s="35"/>
      <c r="I103" s="35"/>
      <c r="J103" s="35"/>
      <c r="K103" s="35"/>
      <c r="L103" s="11"/>
      <c r="M103" s="20"/>
      <c r="N103" s="13"/>
      <c r="O103" s="19"/>
      <c r="P103" s="11"/>
      <c r="Q103" s="42"/>
    </row>
    <row r="104" spans="2:32" ht="10.5" customHeight="1" x14ac:dyDescent="0.25">
      <c r="B104" s="53"/>
      <c r="C104" s="395"/>
      <c r="D104" s="395"/>
      <c r="E104" s="395"/>
      <c r="F104" s="395"/>
      <c r="G104" s="395"/>
      <c r="H104" s="395"/>
      <c r="I104" s="395"/>
      <c r="J104" s="395"/>
      <c r="K104" s="395"/>
      <c r="L104" s="395"/>
      <c r="M104" s="395"/>
      <c r="N104" s="395"/>
      <c r="O104" s="395"/>
      <c r="P104" s="395"/>
      <c r="Q104" s="42"/>
    </row>
    <row r="105" spans="2:32" ht="10.5" customHeight="1" x14ac:dyDescent="0.25">
      <c r="B105" s="53"/>
      <c r="C105" s="61"/>
      <c r="D105" s="62"/>
      <c r="E105" s="61"/>
      <c r="F105" s="61"/>
      <c r="G105" s="61"/>
      <c r="H105" s="61"/>
      <c r="I105" s="61"/>
      <c r="J105" s="61"/>
      <c r="K105" s="61"/>
      <c r="L105" s="61"/>
      <c r="M105" s="61"/>
      <c r="N105" s="61"/>
      <c r="O105" s="61"/>
      <c r="P105" s="63"/>
      <c r="Q105" s="42"/>
    </row>
    <row r="106" spans="2:32" ht="15" customHeight="1" x14ac:dyDescent="0.25">
      <c r="B106" s="53"/>
      <c r="C106" s="402" t="s">
        <v>155</v>
      </c>
      <c r="E106" s="226" t="s">
        <v>200</v>
      </c>
      <c r="F106" s="163"/>
      <c r="G106" s="163"/>
      <c r="H106" s="163"/>
      <c r="I106" s="163"/>
      <c r="J106" s="163"/>
      <c r="K106" s="170"/>
      <c r="L106" s="163"/>
      <c r="M106" s="155"/>
      <c r="N106" s="155"/>
      <c r="O106" s="155"/>
      <c r="P106" s="1"/>
      <c r="Q106" s="42"/>
      <c r="U106" s="12"/>
      <c r="V106" s="12"/>
      <c r="W106" s="12"/>
      <c r="X106" s="12"/>
      <c r="Y106" s="12"/>
      <c r="Z106" s="12"/>
      <c r="AA106" s="12"/>
      <c r="AB106" s="12"/>
      <c r="AC106" s="12"/>
      <c r="AD106" s="12"/>
      <c r="AE106" s="12"/>
      <c r="AF106" s="12"/>
    </row>
    <row r="107" spans="2:32" ht="10.5" customHeight="1" x14ac:dyDescent="0.25">
      <c r="B107" s="53"/>
      <c r="C107" s="402"/>
      <c r="E107" s="407" t="s">
        <v>211</v>
      </c>
      <c r="F107" s="408"/>
      <c r="G107" s="408"/>
      <c r="H107" s="408"/>
      <c r="I107" s="408"/>
      <c r="J107" s="408"/>
      <c r="K107" s="408"/>
      <c r="L107" s="408"/>
      <c r="M107" s="408"/>
      <c r="N107" s="408"/>
      <c r="O107" s="408"/>
      <c r="P107" s="1"/>
      <c r="Q107" s="42"/>
      <c r="U107" s="12"/>
      <c r="V107" s="12"/>
      <c r="W107" s="12"/>
      <c r="X107" s="12"/>
      <c r="Y107" s="12"/>
      <c r="Z107" s="12"/>
      <c r="AA107" s="12"/>
      <c r="AB107" s="12"/>
      <c r="AC107" s="12"/>
      <c r="AD107" s="12"/>
      <c r="AE107" s="12"/>
      <c r="AF107" s="12"/>
    </row>
    <row r="108" spans="2:32" ht="10.5" customHeight="1" x14ac:dyDescent="0.25">
      <c r="B108" s="53"/>
      <c r="C108" s="402"/>
      <c r="E108" s="407"/>
      <c r="F108" s="408"/>
      <c r="G108" s="408"/>
      <c r="H108" s="408"/>
      <c r="I108" s="408"/>
      <c r="J108" s="408"/>
      <c r="K108" s="408"/>
      <c r="L108" s="408"/>
      <c r="M108" s="408"/>
      <c r="N108" s="408"/>
      <c r="O108" s="408"/>
      <c r="P108" s="1"/>
      <c r="Q108" s="42"/>
      <c r="U108" s="12"/>
      <c r="V108" s="12"/>
      <c r="W108" s="12"/>
      <c r="X108" s="12"/>
      <c r="Y108" s="12"/>
      <c r="Z108" s="12"/>
      <c r="AA108" s="12"/>
      <c r="AB108" s="12"/>
      <c r="AC108" s="12"/>
      <c r="AD108" s="12"/>
      <c r="AE108" s="12"/>
      <c r="AF108" s="12"/>
    </row>
    <row r="109" spans="2:32" ht="10.5" customHeight="1" x14ac:dyDescent="0.25">
      <c r="B109" s="53"/>
      <c r="C109" s="402"/>
      <c r="E109" s="408"/>
      <c r="F109" s="408"/>
      <c r="G109" s="408"/>
      <c r="H109" s="408"/>
      <c r="I109" s="408"/>
      <c r="J109" s="408"/>
      <c r="K109" s="408"/>
      <c r="L109" s="408"/>
      <c r="M109" s="408"/>
      <c r="N109" s="408"/>
      <c r="O109" s="408"/>
      <c r="P109" s="1"/>
      <c r="Q109" s="42"/>
      <c r="U109" s="12"/>
      <c r="V109" s="12"/>
      <c r="W109" s="12"/>
      <c r="X109" s="12"/>
      <c r="Y109" s="12"/>
      <c r="Z109" s="12"/>
      <c r="AA109" s="12"/>
      <c r="AB109" s="12"/>
      <c r="AC109" s="12"/>
      <c r="AD109" s="12"/>
      <c r="AE109" s="12"/>
      <c r="AF109" s="12"/>
    </row>
    <row r="110" spans="2:32" ht="10.5" customHeight="1" x14ac:dyDescent="0.25">
      <c r="B110" s="53"/>
      <c r="C110" s="402"/>
      <c r="E110" s="155"/>
      <c r="F110" s="158" t="s">
        <v>201</v>
      </c>
      <c r="G110" s="155"/>
      <c r="H110" s="158"/>
      <c r="I110" s="158"/>
      <c r="J110" s="155"/>
      <c r="K110" s="155"/>
      <c r="L110" s="163"/>
      <c r="M110" s="160"/>
      <c r="N110" s="403">
        <v>0</v>
      </c>
      <c r="O110" s="403"/>
      <c r="P110" s="1"/>
      <c r="Q110" s="42"/>
      <c r="U110" s="12"/>
      <c r="V110" s="12"/>
      <c r="W110" s="12"/>
      <c r="X110" s="12"/>
      <c r="Y110" s="12"/>
      <c r="Z110" s="12"/>
      <c r="AA110" s="12"/>
      <c r="AB110" s="12"/>
      <c r="AC110" s="12"/>
      <c r="AD110" s="12"/>
      <c r="AE110" s="12"/>
      <c r="AF110" s="12"/>
    </row>
    <row r="111" spans="2:32" ht="10.5" customHeight="1" x14ac:dyDescent="0.25">
      <c r="B111" s="53"/>
      <c r="C111" s="402"/>
      <c r="E111" s="155"/>
      <c r="F111" s="158" t="s">
        <v>202</v>
      </c>
      <c r="G111" s="155"/>
      <c r="H111" s="147"/>
      <c r="I111" s="147"/>
      <c r="J111" s="155"/>
      <c r="K111" s="155"/>
      <c r="L111" s="163"/>
      <c r="M111" s="162"/>
      <c r="N111" s="417">
        <f>R111/100</f>
        <v>0</v>
      </c>
      <c r="O111" s="417">
        <v>30</v>
      </c>
      <c r="P111" s="1"/>
      <c r="Q111" s="42"/>
      <c r="R111" s="38">
        <v>0</v>
      </c>
      <c r="U111" s="12"/>
      <c r="V111" s="12"/>
      <c r="W111" s="12"/>
      <c r="X111" s="12"/>
      <c r="Y111" s="12"/>
      <c r="Z111" s="12"/>
      <c r="AA111" s="12"/>
      <c r="AB111" s="12"/>
      <c r="AC111" s="12"/>
      <c r="AD111" s="12"/>
      <c r="AE111" s="12"/>
      <c r="AF111" s="12"/>
    </row>
    <row r="112" spans="2:32" ht="10.5" customHeight="1" x14ac:dyDescent="0.25">
      <c r="B112" s="53"/>
      <c r="C112" s="402"/>
      <c r="E112" s="158"/>
      <c r="F112" s="147"/>
      <c r="G112" s="147"/>
      <c r="H112" s="147"/>
      <c r="I112" s="155"/>
      <c r="J112" s="144"/>
      <c r="K112" s="116"/>
      <c r="L112" s="116"/>
      <c r="M112" s="116"/>
      <c r="P112" s="1"/>
      <c r="Q112" s="42"/>
      <c r="U112" s="12"/>
      <c r="V112" s="12"/>
      <c r="W112" s="12"/>
      <c r="X112" s="12"/>
      <c r="Y112" s="12"/>
      <c r="Z112" s="12"/>
      <c r="AA112" s="12"/>
      <c r="AB112" s="12"/>
      <c r="AC112" s="12"/>
      <c r="AD112" s="12"/>
      <c r="AE112" s="12"/>
      <c r="AF112" s="12"/>
    </row>
    <row r="113" spans="2:32" ht="10.5" customHeight="1" x14ac:dyDescent="0.25">
      <c r="B113" s="53"/>
      <c r="C113" s="402"/>
      <c r="E113" s="158"/>
      <c r="F113" s="147"/>
      <c r="G113" s="147"/>
      <c r="H113" s="147"/>
      <c r="I113" s="155"/>
      <c r="J113" s="155"/>
      <c r="K113" s="155"/>
      <c r="L113" s="155"/>
      <c r="M113" s="155"/>
      <c r="N113" s="117" t="s">
        <v>203</v>
      </c>
      <c r="O113" s="121">
        <f>N110*N111</f>
        <v>0</v>
      </c>
      <c r="P113" s="1"/>
      <c r="Q113" s="42"/>
      <c r="U113" s="12"/>
      <c r="V113" s="12"/>
      <c r="W113" s="12"/>
      <c r="X113" s="12"/>
      <c r="Y113" s="12"/>
      <c r="Z113" s="12"/>
      <c r="AA113" s="12"/>
      <c r="AB113" s="12"/>
      <c r="AC113" s="12"/>
      <c r="AD113" s="12"/>
      <c r="AE113" s="12"/>
      <c r="AF113" s="12"/>
    </row>
    <row r="114" spans="2:32" ht="10.5" customHeight="1" x14ac:dyDescent="0.25">
      <c r="B114" s="53"/>
      <c r="C114" s="402"/>
      <c r="D114" s="62"/>
      <c r="E114" s="61"/>
      <c r="F114" s="61"/>
      <c r="G114" s="61"/>
      <c r="H114" s="61"/>
      <c r="I114" s="61"/>
      <c r="J114" s="61"/>
      <c r="K114" s="61"/>
      <c r="L114" s="61"/>
      <c r="M114" s="61"/>
      <c r="N114" s="61"/>
      <c r="O114" s="61"/>
      <c r="P114" s="63"/>
      <c r="Q114" s="42"/>
    </row>
    <row r="115" spans="2:32" ht="15" customHeight="1" x14ac:dyDescent="0.25">
      <c r="B115" s="53"/>
      <c r="C115" s="402"/>
      <c r="E115" s="226" t="s">
        <v>204</v>
      </c>
      <c r="F115" s="163"/>
      <c r="G115" s="163"/>
      <c r="H115" s="163"/>
      <c r="I115" s="163"/>
      <c r="J115" s="163"/>
      <c r="K115" s="170"/>
      <c r="L115" s="163"/>
      <c r="M115" s="155"/>
      <c r="N115" s="155"/>
      <c r="O115" s="155"/>
      <c r="P115" s="1"/>
      <c r="Q115" s="42"/>
      <c r="U115" s="12"/>
      <c r="V115" s="12"/>
      <c r="W115" s="12"/>
      <c r="X115" s="12"/>
      <c r="Y115" s="12"/>
      <c r="Z115" s="12"/>
      <c r="AA115" s="12"/>
      <c r="AB115" s="12"/>
      <c r="AC115" s="12"/>
      <c r="AD115" s="12"/>
      <c r="AE115" s="12"/>
      <c r="AF115" s="12"/>
    </row>
    <row r="116" spans="2:32" ht="10.5" customHeight="1" x14ac:dyDescent="0.25">
      <c r="B116" s="53"/>
      <c r="C116" s="402"/>
      <c r="E116" s="407" t="s">
        <v>212</v>
      </c>
      <c r="F116" s="408"/>
      <c r="G116" s="408"/>
      <c r="H116" s="408"/>
      <c r="I116" s="408"/>
      <c r="J116" s="408"/>
      <c r="K116" s="408"/>
      <c r="L116" s="408"/>
      <c r="M116" s="408"/>
      <c r="N116" s="408"/>
      <c r="O116" s="408"/>
      <c r="P116" s="1"/>
      <c r="Q116" s="42"/>
      <c r="U116" s="12"/>
      <c r="V116" s="12"/>
      <c r="W116" s="12"/>
      <c r="X116" s="12"/>
      <c r="Y116" s="12"/>
      <c r="Z116" s="12"/>
      <c r="AA116" s="12"/>
      <c r="AB116" s="12"/>
      <c r="AC116" s="12"/>
      <c r="AD116" s="12"/>
      <c r="AE116" s="12"/>
      <c r="AF116" s="12"/>
    </row>
    <row r="117" spans="2:32" ht="10.5" customHeight="1" x14ac:dyDescent="0.25">
      <c r="B117" s="53"/>
      <c r="C117" s="402"/>
      <c r="E117" s="407"/>
      <c r="F117" s="408"/>
      <c r="G117" s="408"/>
      <c r="H117" s="408"/>
      <c r="I117" s="408"/>
      <c r="J117" s="408"/>
      <c r="K117" s="408"/>
      <c r="L117" s="408"/>
      <c r="M117" s="408"/>
      <c r="N117" s="408"/>
      <c r="O117" s="408"/>
      <c r="P117" s="1"/>
      <c r="Q117" s="42"/>
      <c r="U117" s="12"/>
      <c r="V117" s="12"/>
      <c r="W117" s="12"/>
      <c r="X117" s="12"/>
      <c r="Y117" s="12"/>
      <c r="Z117" s="12"/>
      <c r="AA117" s="12"/>
      <c r="AB117" s="12"/>
      <c r="AC117" s="12"/>
      <c r="AD117" s="12"/>
      <c r="AE117" s="12"/>
      <c r="AF117" s="12"/>
    </row>
    <row r="118" spans="2:32" ht="10.5" customHeight="1" x14ac:dyDescent="0.25">
      <c r="B118" s="53"/>
      <c r="C118" s="402"/>
      <c r="E118" s="408"/>
      <c r="F118" s="408"/>
      <c r="G118" s="408"/>
      <c r="H118" s="408"/>
      <c r="I118" s="408"/>
      <c r="J118" s="408"/>
      <c r="K118" s="408"/>
      <c r="L118" s="408"/>
      <c r="M118" s="408"/>
      <c r="N118" s="408"/>
      <c r="O118" s="408"/>
      <c r="P118" s="1"/>
      <c r="Q118" s="42"/>
      <c r="U118" s="12"/>
      <c r="V118" s="12"/>
      <c r="W118" s="12"/>
      <c r="X118" s="12"/>
      <c r="Y118" s="12"/>
      <c r="Z118" s="12"/>
      <c r="AA118" s="12"/>
      <c r="AB118" s="12"/>
      <c r="AC118" s="12"/>
      <c r="AD118" s="12"/>
      <c r="AE118" s="12"/>
      <c r="AF118" s="12"/>
    </row>
    <row r="119" spans="2:32" ht="10.5" customHeight="1" x14ac:dyDescent="0.25">
      <c r="B119" s="53"/>
      <c r="C119" s="402"/>
      <c r="E119" s="155"/>
      <c r="F119" s="158" t="s">
        <v>201</v>
      </c>
      <c r="G119" s="155"/>
      <c r="H119" s="158"/>
      <c r="I119" s="158"/>
      <c r="J119" s="155"/>
      <c r="K119" s="155"/>
      <c r="L119" s="163"/>
      <c r="M119" s="160"/>
      <c r="N119" s="403">
        <v>0</v>
      </c>
      <c r="O119" s="403"/>
      <c r="P119" s="1"/>
      <c r="Q119" s="42"/>
      <c r="U119" s="12"/>
      <c r="V119" s="12"/>
      <c r="W119" s="12"/>
      <c r="X119" s="12"/>
      <c r="Y119" s="12"/>
      <c r="Z119" s="12"/>
      <c r="AA119" s="12"/>
      <c r="AB119" s="12"/>
      <c r="AC119" s="12"/>
      <c r="AD119" s="12"/>
      <c r="AE119" s="12"/>
      <c r="AF119" s="12"/>
    </row>
    <row r="120" spans="2:32" ht="10.5" customHeight="1" x14ac:dyDescent="0.25">
      <c r="B120" s="53"/>
      <c r="C120" s="402"/>
      <c r="E120" s="155"/>
      <c r="F120" s="158" t="s">
        <v>202</v>
      </c>
      <c r="G120" s="155"/>
      <c r="H120" s="147"/>
      <c r="I120" s="147"/>
      <c r="J120" s="155"/>
      <c r="K120" s="155"/>
      <c r="L120" s="163"/>
      <c r="M120" s="162"/>
      <c r="N120" s="417">
        <f>R120/100</f>
        <v>0</v>
      </c>
      <c r="O120" s="417">
        <v>30</v>
      </c>
      <c r="P120" s="1"/>
      <c r="Q120" s="42"/>
      <c r="R120" s="38">
        <v>0</v>
      </c>
      <c r="U120" s="12"/>
      <c r="V120" s="12"/>
      <c r="W120" s="12"/>
      <c r="X120" s="12"/>
      <c r="Y120" s="12"/>
      <c r="Z120" s="12"/>
      <c r="AA120" s="12"/>
      <c r="AB120" s="12"/>
      <c r="AC120" s="12"/>
      <c r="AD120" s="12"/>
      <c r="AE120" s="12"/>
      <c r="AF120" s="12"/>
    </row>
    <row r="121" spans="2:32" ht="10.5" customHeight="1" x14ac:dyDescent="0.25">
      <c r="B121" s="53"/>
      <c r="C121" s="402"/>
      <c r="E121" s="158"/>
      <c r="F121" s="147"/>
      <c r="G121" s="147"/>
      <c r="H121" s="147"/>
      <c r="I121" s="155"/>
      <c r="J121" s="144"/>
      <c r="K121" s="116"/>
      <c r="L121" s="116"/>
      <c r="M121" s="116"/>
      <c r="P121" s="1"/>
      <c r="Q121" s="42"/>
      <c r="U121" s="12"/>
      <c r="V121" s="12"/>
      <c r="W121" s="12"/>
      <c r="X121" s="12"/>
      <c r="Y121" s="12"/>
      <c r="Z121" s="12"/>
      <c r="AA121" s="12"/>
      <c r="AB121" s="12"/>
      <c r="AC121" s="12"/>
      <c r="AD121" s="12"/>
      <c r="AE121" s="12"/>
      <c r="AF121" s="12"/>
    </row>
    <row r="122" spans="2:32" ht="10.5" customHeight="1" x14ac:dyDescent="0.25">
      <c r="B122" s="53"/>
      <c r="C122" s="402"/>
      <c r="E122" s="158"/>
      <c r="F122" s="147"/>
      <c r="G122" s="147"/>
      <c r="H122" s="147"/>
      <c r="I122" s="155"/>
      <c r="J122" s="155"/>
      <c r="K122" s="155"/>
      <c r="L122" s="155"/>
      <c r="M122" s="155"/>
      <c r="N122" s="117" t="s">
        <v>203</v>
      </c>
      <c r="O122" s="121">
        <f>N119*N120</f>
        <v>0</v>
      </c>
      <c r="P122" s="1"/>
      <c r="Q122" s="42"/>
      <c r="U122" s="12"/>
      <c r="V122" s="12"/>
      <c r="W122" s="12"/>
      <c r="X122" s="12"/>
      <c r="Y122" s="12"/>
      <c r="Z122" s="12"/>
      <c r="AA122" s="12"/>
      <c r="AB122" s="12"/>
      <c r="AC122" s="12"/>
      <c r="AD122" s="12"/>
      <c r="AE122" s="12"/>
      <c r="AF122" s="12"/>
    </row>
    <row r="123" spans="2:32" ht="10.5" customHeight="1" x14ac:dyDescent="0.25">
      <c r="B123" s="53"/>
      <c r="C123" s="402"/>
      <c r="D123" s="62"/>
      <c r="E123" s="61"/>
      <c r="F123" s="61"/>
      <c r="G123" s="61"/>
      <c r="H123" s="61"/>
      <c r="I123" s="61"/>
      <c r="J123" s="61"/>
      <c r="K123" s="61"/>
      <c r="L123" s="61"/>
      <c r="M123" s="61"/>
      <c r="N123" s="61"/>
      <c r="O123" s="61"/>
      <c r="P123" s="63"/>
      <c r="Q123" s="42"/>
    </row>
    <row r="124" spans="2:32" ht="15" customHeight="1" x14ac:dyDescent="0.25">
      <c r="B124" s="53"/>
      <c r="C124" s="402"/>
      <c r="E124" s="114" t="s">
        <v>156</v>
      </c>
      <c r="F124" s="105"/>
      <c r="G124" s="105"/>
      <c r="H124" s="105"/>
      <c r="I124" s="105"/>
      <c r="J124" s="105"/>
      <c r="K124" s="115"/>
      <c r="L124" s="105"/>
      <c r="M124" s="96"/>
      <c r="N124" s="96"/>
      <c r="O124" s="96"/>
      <c r="P124" s="1"/>
      <c r="Q124" s="42"/>
    </row>
    <row r="125" spans="2:32" ht="10.5" customHeight="1" x14ac:dyDescent="0.15">
      <c r="B125" s="53"/>
      <c r="C125" s="402"/>
      <c r="E125" s="407" t="s">
        <v>213</v>
      </c>
      <c r="F125" s="408"/>
      <c r="G125" s="408"/>
      <c r="H125" s="408"/>
      <c r="I125" s="408"/>
      <c r="J125" s="408"/>
      <c r="K125" s="408"/>
      <c r="L125" s="408"/>
      <c r="M125" s="408"/>
      <c r="N125" s="408"/>
      <c r="O125" s="408"/>
      <c r="P125" s="1"/>
      <c r="Q125" s="42"/>
    </row>
    <row r="126" spans="2:32" ht="10.5" customHeight="1" x14ac:dyDescent="0.15">
      <c r="B126" s="53"/>
      <c r="C126" s="402"/>
      <c r="E126" s="407"/>
      <c r="F126" s="408"/>
      <c r="G126" s="408"/>
      <c r="H126" s="408"/>
      <c r="I126" s="408"/>
      <c r="J126" s="408"/>
      <c r="K126" s="408"/>
      <c r="L126" s="408"/>
      <c r="M126" s="408"/>
      <c r="N126" s="408"/>
      <c r="O126" s="408"/>
      <c r="P126" s="1"/>
      <c r="Q126" s="42"/>
    </row>
    <row r="127" spans="2:32" ht="10.5" customHeight="1" x14ac:dyDescent="0.15">
      <c r="B127" s="53"/>
      <c r="C127" s="402"/>
      <c r="E127" s="408"/>
      <c r="F127" s="408"/>
      <c r="G127" s="408"/>
      <c r="H127" s="408"/>
      <c r="I127" s="408"/>
      <c r="J127" s="408"/>
      <c r="K127" s="408"/>
      <c r="L127" s="408"/>
      <c r="M127" s="408"/>
      <c r="N127" s="408"/>
      <c r="O127" s="408"/>
      <c r="P127" s="1"/>
      <c r="Q127" s="42"/>
    </row>
    <row r="128" spans="2:32" ht="10.5" customHeight="1" x14ac:dyDescent="0.2">
      <c r="B128" s="53"/>
      <c r="C128" s="402"/>
      <c r="E128" s="96"/>
      <c r="F128" s="101" t="s">
        <v>130</v>
      </c>
      <c r="G128" s="96"/>
      <c r="H128" s="101"/>
      <c r="I128" s="101"/>
      <c r="J128" s="96"/>
      <c r="K128" s="96"/>
      <c r="L128" s="105"/>
      <c r="M128" s="103"/>
      <c r="N128" s="403">
        <v>0</v>
      </c>
      <c r="O128" s="403"/>
      <c r="P128" s="1"/>
      <c r="Q128" s="42"/>
    </row>
    <row r="129" spans="2:18" ht="10.5" customHeight="1" x14ac:dyDescent="0.2">
      <c r="B129" s="53"/>
      <c r="C129" s="402"/>
      <c r="E129" s="96"/>
      <c r="F129" s="101" t="s">
        <v>131</v>
      </c>
      <c r="G129" s="96"/>
      <c r="H129" s="108"/>
      <c r="I129" s="108"/>
      <c r="J129" s="96"/>
      <c r="K129" s="96"/>
      <c r="L129" s="105"/>
      <c r="M129" s="104"/>
      <c r="N129" s="416">
        <f>R129/1000</f>
        <v>0.1</v>
      </c>
      <c r="O129" s="416">
        <v>30</v>
      </c>
      <c r="P129" s="1"/>
      <c r="Q129" s="42"/>
      <c r="R129" s="38">
        <v>100</v>
      </c>
    </row>
    <row r="130" spans="2:18" ht="10.5" customHeight="1" x14ac:dyDescent="0.2">
      <c r="B130" s="53"/>
      <c r="C130" s="402"/>
      <c r="E130" s="101"/>
      <c r="F130" s="108"/>
      <c r="G130" s="108"/>
      <c r="H130" s="108"/>
      <c r="I130" s="96"/>
      <c r="J130" s="96"/>
      <c r="K130" s="96"/>
      <c r="L130" s="96"/>
      <c r="M130" s="96"/>
      <c r="N130" s="96"/>
      <c r="O130" s="96"/>
      <c r="P130" s="1"/>
      <c r="Q130" s="42"/>
    </row>
    <row r="131" spans="2:18" ht="10.5" customHeight="1" x14ac:dyDescent="0.2">
      <c r="B131" s="53"/>
      <c r="C131" s="402"/>
      <c r="E131" s="99"/>
      <c r="F131" s="118"/>
      <c r="G131" s="118"/>
      <c r="H131" s="118"/>
      <c r="I131" s="119"/>
      <c r="J131" s="98"/>
      <c r="K131" s="116"/>
      <c r="L131" s="116"/>
      <c r="M131" s="116"/>
      <c r="N131" s="117" t="s">
        <v>132</v>
      </c>
      <c r="O131" s="121">
        <f>N128*N129</f>
        <v>0</v>
      </c>
      <c r="P131" s="1"/>
      <c r="Q131" s="42"/>
    </row>
    <row r="132" spans="2:18" ht="10.5" customHeight="1" x14ac:dyDescent="0.2">
      <c r="B132" s="53"/>
      <c r="C132" s="402"/>
      <c r="E132" s="101"/>
      <c r="F132" s="105"/>
      <c r="G132" s="105"/>
      <c r="H132" s="105"/>
      <c r="I132" s="100"/>
      <c r="J132" s="105"/>
      <c r="K132" s="110"/>
      <c r="L132" s="101"/>
      <c r="M132" s="96"/>
      <c r="N132" s="111"/>
      <c r="O132" s="96"/>
      <c r="P132" s="1"/>
      <c r="Q132" s="42"/>
    </row>
    <row r="133" spans="2:18" ht="15" customHeight="1" x14ac:dyDescent="0.25">
      <c r="B133" s="53"/>
      <c r="C133" s="402"/>
      <c r="E133" s="114" t="s">
        <v>158</v>
      </c>
      <c r="F133" s="105"/>
      <c r="G133" s="105"/>
      <c r="H133" s="105"/>
      <c r="I133" s="105"/>
      <c r="J133" s="105"/>
      <c r="K133" s="115"/>
      <c r="L133" s="105"/>
      <c r="M133" s="96"/>
      <c r="N133" s="96"/>
      <c r="O133" s="96"/>
      <c r="Q133" s="42"/>
    </row>
    <row r="134" spans="2:18" ht="10.5" customHeight="1" x14ac:dyDescent="0.15">
      <c r="B134" s="53"/>
      <c r="C134" s="402"/>
      <c r="E134" s="407" t="s">
        <v>214</v>
      </c>
      <c r="F134" s="408"/>
      <c r="G134" s="408"/>
      <c r="H134" s="408"/>
      <c r="I134" s="408"/>
      <c r="J134" s="408"/>
      <c r="K134" s="408"/>
      <c r="L134" s="408"/>
      <c r="M134" s="408"/>
      <c r="N134" s="408"/>
      <c r="O134" s="408"/>
      <c r="Q134" s="42"/>
    </row>
    <row r="135" spans="2:18" ht="10.5" customHeight="1" x14ac:dyDescent="0.15">
      <c r="B135" s="53"/>
      <c r="C135" s="402"/>
      <c r="E135" s="407"/>
      <c r="F135" s="408"/>
      <c r="G135" s="408"/>
      <c r="H135" s="408"/>
      <c r="I135" s="408"/>
      <c r="J135" s="408"/>
      <c r="K135" s="408"/>
      <c r="L135" s="408"/>
      <c r="M135" s="408"/>
      <c r="N135" s="408"/>
      <c r="O135" s="408"/>
      <c r="Q135" s="42"/>
    </row>
    <row r="136" spans="2:18" ht="10.5" customHeight="1" x14ac:dyDescent="0.15">
      <c r="B136" s="53"/>
      <c r="C136" s="402"/>
      <c r="E136" s="408"/>
      <c r="F136" s="408"/>
      <c r="G136" s="408"/>
      <c r="H136" s="408"/>
      <c r="I136" s="408"/>
      <c r="J136" s="408"/>
      <c r="K136" s="408"/>
      <c r="L136" s="408"/>
      <c r="M136" s="408"/>
      <c r="N136" s="408"/>
      <c r="O136" s="408"/>
      <c r="Q136" s="42"/>
    </row>
    <row r="137" spans="2:18" ht="10.5" customHeight="1" x14ac:dyDescent="0.2">
      <c r="B137" s="53"/>
      <c r="E137" s="96"/>
      <c r="F137" s="101" t="s">
        <v>138</v>
      </c>
      <c r="G137" s="107"/>
      <c r="H137" s="101"/>
      <c r="I137" s="102"/>
      <c r="J137" s="102"/>
      <c r="K137" s="102"/>
      <c r="L137" s="105"/>
      <c r="M137" s="103"/>
      <c r="N137" s="403">
        <v>0</v>
      </c>
      <c r="O137" s="403"/>
      <c r="Q137" s="42"/>
    </row>
    <row r="138" spans="2:18" ht="10.5" customHeight="1" x14ac:dyDescent="0.2">
      <c r="B138" s="53"/>
      <c r="E138" s="96"/>
      <c r="F138" s="101" t="s">
        <v>139</v>
      </c>
      <c r="G138" s="107"/>
      <c r="H138" s="101"/>
      <c r="I138" s="102"/>
      <c r="J138" s="102"/>
      <c r="K138" s="102"/>
      <c r="L138" s="105"/>
      <c r="M138" s="104"/>
      <c r="N138" s="415">
        <v>0.15</v>
      </c>
      <c r="O138" s="415"/>
      <c r="Q138" s="42"/>
    </row>
    <row r="139" spans="2:18" ht="10.5" customHeight="1" x14ac:dyDescent="0.2">
      <c r="B139" s="53"/>
      <c r="E139" s="96"/>
      <c r="F139" s="101" t="s">
        <v>187</v>
      </c>
      <c r="G139" s="108"/>
      <c r="H139" s="108"/>
      <c r="I139" s="102"/>
      <c r="J139" s="102"/>
      <c r="K139" s="102"/>
      <c r="L139" s="105"/>
      <c r="M139" s="104"/>
      <c r="N139" s="416">
        <f>R139/1000</f>
        <v>0.1</v>
      </c>
      <c r="O139" s="416">
        <v>30</v>
      </c>
      <c r="Q139" s="42"/>
      <c r="R139" s="38">
        <v>100</v>
      </c>
    </row>
    <row r="140" spans="2:18" ht="10.5" customHeight="1" x14ac:dyDescent="0.2">
      <c r="B140" s="53"/>
      <c r="E140" s="101"/>
      <c r="F140" s="108"/>
      <c r="G140" s="108"/>
      <c r="H140" s="108"/>
      <c r="I140" s="102"/>
      <c r="J140" s="102"/>
      <c r="K140" s="102"/>
      <c r="L140" s="122"/>
      <c r="M140" s="112"/>
      <c r="N140" s="112"/>
      <c r="O140" s="113"/>
      <c r="Q140" s="42"/>
    </row>
    <row r="141" spans="2:18" ht="10.5" customHeight="1" x14ac:dyDescent="0.2">
      <c r="B141" s="53"/>
      <c r="E141" s="116"/>
      <c r="F141" s="116"/>
      <c r="G141" s="116"/>
      <c r="H141" s="116"/>
      <c r="I141" s="116"/>
      <c r="J141" s="116"/>
      <c r="K141" s="116"/>
      <c r="L141" s="116"/>
      <c r="M141" s="118"/>
      <c r="N141" s="117" t="s">
        <v>140</v>
      </c>
      <c r="O141" s="121">
        <f>N137*N138*N139</f>
        <v>0</v>
      </c>
      <c r="P141" s="11"/>
      <c r="Q141" s="42"/>
    </row>
    <row r="142" spans="2:18" ht="10.5" customHeight="1" x14ac:dyDescent="0.2">
      <c r="B142" s="53"/>
      <c r="E142" s="97"/>
      <c r="F142" s="96"/>
      <c r="G142" s="96"/>
      <c r="H142" s="96"/>
      <c r="I142" s="96"/>
      <c r="J142" s="96"/>
      <c r="K142" s="96"/>
      <c r="L142" s="105"/>
      <c r="M142" s="106"/>
      <c r="N142" s="109"/>
      <c r="O142" s="109"/>
      <c r="P142" s="11"/>
      <c r="Q142" s="42"/>
    </row>
    <row r="143" spans="2:18" ht="15" customHeight="1" x14ac:dyDescent="0.25">
      <c r="B143" s="53"/>
      <c r="E143" s="114" t="s">
        <v>159</v>
      </c>
      <c r="F143" s="105"/>
      <c r="G143" s="105"/>
      <c r="H143" s="105"/>
      <c r="I143" s="105"/>
      <c r="J143" s="105"/>
      <c r="K143" s="115"/>
      <c r="L143" s="105"/>
      <c r="M143" s="96"/>
      <c r="N143" s="96"/>
      <c r="O143" s="96"/>
      <c r="Q143" s="42"/>
    </row>
    <row r="144" spans="2:18" ht="10.5" customHeight="1" x14ac:dyDescent="0.15">
      <c r="B144" s="53"/>
      <c r="E144" s="407" t="s">
        <v>220</v>
      </c>
      <c r="F144" s="408"/>
      <c r="G144" s="408"/>
      <c r="H144" s="408"/>
      <c r="I144" s="408"/>
      <c r="J144" s="408"/>
      <c r="K144" s="408"/>
      <c r="L144" s="408"/>
      <c r="M144" s="408"/>
      <c r="N144" s="408"/>
      <c r="O144" s="408"/>
      <c r="P144" s="1"/>
      <c r="Q144" s="42"/>
    </row>
    <row r="145" spans="2:36" ht="10.5" customHeight="1" x14ac:dyDescent="0.15">
      <c r="B145" s="53"/>
      <c r="E145" s="407"/>
      <c r="F145" s="408"/>
      <c r="G145" s="408"/>
      <c r="H145" s="408"/>
      <c r="I145" s="408"/>
      <c r="J145" s="408"/>
      <c r="K145" s="408"/>
      <c r="L145" s="408"/>
      <c r="M145" s="408"/>
      <c r="N145" s="408"/>
      <c r="O145" s="408"/>
      <c r="P145" s="1"/>
      <c r="Q145" s="42"/>
    </row>
    <row r="146" spans="2:36" ht="10.5" customHeight="1" x14ac:dyDescent="0.15">
      <c r="B146" s="53"/>
      <c r="E146" s="408"/>
      <c r="F146" s="408"/>
      <c r="G146" s="408"/>
      <c r="H146" s="408"/>
      <c r="I146" s="408"/>
      <c r="J146" s="408"/>
      <c r="K146" s="408"/>
      <c r="L146" s="408"/>
      <c r="M146" s="408"/>
      <c r="N146" s="408"/>
      <c r="O146" s="408"/>
      <c r="P146" s="1"/>
      <c r="Q146" s="42"/>
    </row>
    <row r="147" spans="2:36" ht="10.5" customHeight="1" x14ac:dyDescent="0.2">
      <c r="B147" s="53"/>
      <c r="E147" s="97"/>
      <c r="F147" s="101" t="s">
        <v>142</v>
      </c>
      <c r="G147" s="107"/>
      <c r="H147" s="101"/>
      <c r="I147" s="102"/>
      <c r="J147" s="102"/>
      <c r="K147" s="102"/>
      <c r="L147" s="105"/>
      <c r="M147" s="103"/>
      <c r="N147" s="403">
        <v>0</v>
      </c>
      <c r="O147" s="403"/>
      <c r="P147" s="11"/>
      <c r="Q147" s="42"/>
    </row>
    <row r="148" spans="2:36" ht="10.5" customHeight="1" x14ac:dyDescent="0.2">
      <c r="B148" s="53"/>
      <c r="E148" s="97"/>
      <c r="F148" s="101" t="s">
        <v>143</v>
      </c>
      <c r="G148" s="107"/>
      <c r="H148" s="101"/>
      <c r="I148" s="102"/>
      <c r="J148" s="102"/>
      <c r="K148" s="102"/>
      <c r="L148" s="105"/>
      <c r="M148" s="103"/>
      <c r="N148" s="403">
        <v>0</v>
      </c>
      <c r="O148" s="403"/>
      <c r="P148" s="11"/>
      <c r="Q148" s="42"/>
    </row>
    <row r="149" spans="2:36" ht="10.5" customHeight="1" x14ac:dyDescent="0.2">
      <c r="B149" s="53"/>
      <c r="E149" s="97"/>
      <c r="F149" s="96"/>
      <c r="G149" s="96"/>
      <c r="H149" s="96"/>
      <c r="I149" s="96"/>
      <c r="J149" s="96"/>
      <c r="K149" s="96"/>
      <c r="L149" s="105"/>
      <c r="M149" s="106"/>
      <c r="N149" s="109"/>
      <c r="O149" s="109"/>
      <c r="P149" s="11"/>
      <c r="Q149" s="42"/>
    </row>
    <row r="150" spans="2:36" ht="10.5" customHeight="1" x14ac:dyDescent="0.2">
      <c r="B150" s="53"/>
      <c r="E150" s="116"/>
      <c r="F150" s="116"/>
      <c r="G150" s="116"/>
      <c r="H150" s="116"/>
      <c r="I150" s="116"/>
      <c r="J150" s="116"/>
      <c r="K150" s="116"/>
      <c r="L150" s="116"/>
      <c r="M150" s="118"/>
      <c r="N150" s="117" t="s">
        <v>141</v>
      </c>
      <c r="O150" s="121">
        <f>N147+N148</f>
        <v>0</v>
      </c>
      <c r="P150" s="11"/>
      <c r="Q150" s="42"/>
    </row>
    <row r="151" spans="2:36" ht="10.5" customHeight="1" x14ac:dyDescent="0.2">
      <c r="B151" s="53"/>
      <c r="E151" s="97"/>
      <c r="F151" s="96"/>
      <c r="G151" s="96"/>
      <c r="H151" s="96"/>
      <c r="I151" s="96"/>
      <c r="J151" s="96"/>
      <c r="K151" s="96"/>
      <c r="L151" s="105"/>
      <c r="M151" s="106"/>
      <c r="N151" s="109"/>
      <c r="O151" s="109"/>
      <c r="P151" s="11"/>
      <c r="Q151" s="42"/>
    </row>
    <row r="152" spans="2:36" ht="10.5" customHeight="1" thickBot="1" x14ac:dyDescent="0.2">
      <c r="B152" s="53"/>
      <c r="E152" s="2"/>
      <c r="L152" s="13"/>
      <c r="M152" s="20"/>
      <c r="N152" s="64"/>
      <c r="O152" s="64"/>
      <c r="P152" s="11"/>
      <c r="Q152" s="42"/>
    </row>
    <row r="153" spans="2:36" ht="10.5" customHeight="1" x14ac:dyDescent="0.25">
      <c r="B153" s="53"/>
      <c r="C153" s="395"/>
      <c r="D153" s="395"/>
      <c r="E153" s="395"/>
      <c r="F153" s="395"/>
      <c r="G153" s="395"/>
      <c r="H153" s="395"/>
      <c r="I153" s="395"/>
      <c r="J153" s="395"/>
      <c r="K153" s="395"/>
      <c r="L153" s="395"/>
      <c r="M153" s="395"/>
      <c r="N153" s="395"/>
      <c r="O153" s="395"/>
      <c r="P153" s="395"/>
      <c r="Q153" s="42"/>
    </row>
    <row r="154" spans="2:36" ht="10.5" customHeight="1" x14ac:dyDescent="0.25">
      <c r="B154" s="53"/>
      <c r="C154" s="61"/>
      <c r="D154" s="62"/>
      <c r="E154" s="61"/>
      <c r="F154" s="61"/>
      <c r="G154" s="61"/>
      <c r="H154" s="61"/>
      <c r="I154" s="61"/>
      <c r="J154" s="61"/>
      <c r="K154" s="61"/>
      <c r="L154" s="61"/>
      <c r="M154" s="61"/>
      <c r="N154" s="61"/>
      <c r="O154" s="61"/>
      <c r="P154" s="63"/>
      <c r="Q154" s="42"/>
    </row>
    <row r="155" spans="2:36" ht="15" customHeight="1" x14ac:dyDescent="0.25">
      <c r="B155" s="53"/>
      <c r="C155" s="402" t="s">
        <v>160</v>
      </c>
      <c r="E155" s="127" t="s">
        <v>161</v>
      </c>
      <c r="F155" s="126"/>
      <c r="G155" s="126"/>
      <c r="H155" s="126"/>
      <c r="I155" s="126"/>
      <c r="J155" s="126"/>
      <c r="K155" s="128"/>
      <c r="L155" s="126"/>
      <c r="M155" s="123"/>
      <c r="N155" s="123"/>
      <c r="O155" s="123"/>
      <c r="Q155" s="42"/>
    </row>
    <row r="156" spans="2:36" ht="10.5" customHeight="1" x14ac:dyDescent="0.25">
      <c r="B156" s="53"/>
      <c r="C156" s="402"/>
      <c r="E156" s="407" t="s">
        <v>221</v>
      </c>
      <c r="F156" s="408"/>
      <c r="G156" s="408"/>
      <c r="H156" s="408"/>
      <c r="I156" s="408"/>
      <c r="J156" s="408"/>
      <c r="K156" s="408"/>
      <c r="L156" s="408"/>
      <c r="M156" s="408"/>
      <c r="N156" s="408"/>
      <c r="O156" s="408"/>
      <c r="Q156" s="42"/>
      <c r="V156" s="12"/>
      <c r="W156" s="12"/>
      <c r="X156" s="12"/>
      <c r="Y156" s="12"/>
      <c r="Z156" s="12"/>
      <c r="AA156" s="12"/>
      <c r="AB156" s="12"/>
      <c r="AC156" s="12"/>
      <c r="AD156" s="12"/>
      <c r="AE156" s="12"/>
      <c r="AF156" s="12"/>
      <c r="AG156" s="12"/>
      <c r="AH156" s="12"/>
      <c r="AI156" s="12"/>
      <c r="AJ156" s="12"/>
    </row>
    <row r="157" spans="2:36" ht="10.5" customHeight="1" x14ac:dyDescent="0.25">
      <c r="B157" s="53"/>
      <c r="C157" s="402"/>
      <c r="E157" s="408"/>
      <c r="F157" s="408"/>
      <c r="G157" s="408"/>
      <c r="H157" s="408"/>
      <c r="I157" s="408"/>
      <c r="J157" s="408"/>
      <c r="K157" s="408"/>
      <c r="L157" s="408"/>
      <c r="M157" s="408"/>
      <c r="N157" s="408"/>
      <c r="O157" s="408">
        <v>0</v>
      </c>
      <c r="Q157" s="42"/>
      <c r="V157" s="12"/>
      <c r="W157" s="12"/>
      <c r="X157" s="12"/>
      <c r="Y157" s="12"/>
      <c r="Z157" s="12"/>
      <c r="AA157" s="12"/>
      <c r="AB157" s="12"/>
      <c r="AC157" s="12"/>
      <c r="AD157" s="12"/>
      <c r="AE157" s="12"/>
      <c r="AF157" s="12"/>
      <c r="AG157" s="12"/>
      <c r="AH157" s="12"/>
      <c r="AI157" s="12"/>
      <c r="AJ157" s="12"/>
    </row>
    <row r="158" spans="2:36" ht="10.5" customHeight="1" x14ac:dyDescent="0.15">
      <c r="B158" s="53"/>
      <c r="C158" s="402"/>
      <c r="E158" s="407"/>
      <c r="F158" s="408"/>
      <c r="G158" s="408"/>
      <c r="H158" s="408"/>
      <c r="I158" s="408"/>
      <c r="J158" s="408"/>
      <c r="K158" s="408"/>
      <c r="L158" s="408"/>
      <c r="M158" s="408"/>
      <c r="N158" s="408"/>
      <c r="O158" s="408"/>
      <c r="P158" s="14"/>
      <c r="Q158" s="42"/>
    </row>
    <row r="159" spans="2:36" ht="10.5" customHeight="1" x14ac:dyDescent="0.2">
      <c r="B159" s="53"/>
      <c r="C159" s="402"/>
      <c r="E159" s="124"/>
      <c r="F159" s="132" t="s">
        <v>137</v>
      </c>
      <c r="G159" s="125"/>
      <c r="H159" s="125"/>
      <c r="I159" s="125"/>
      <c r="J159" s="125"/>
      <c r="K159" s="125"/>
      <c r="L159" s="126"/>
      <c r="M159" s="359"/>
      <c r="N159" s="403">
        <v>0</v>
      </c>
      <c r="O159" s="403"/>
      <c r="P159" s="17"/>
      <c r="Q159" s="42"/>
    </row>
    <row r="160" spans="2:36" ht="10.5" customHeight="1" x14ac:dyDescent="0.2">
      <c r="B160" s="53"/>
      <c r="C160" s="402"/>
      <c r="E160" s="2"/>
      <c r="F160" s="11"/>
      <c r="G160" s="174" t="s">
        <v>175</v>
      </c>
      <c r="H160" s="22"/>
      <c r="I160" s="11"/>
      <c r="J160" s="11"/>
      <c r="K160" s="11"/>
      <c r="L160" s="13"/>
      <c r="M160" s="365" t="b">
        <v>0</v>
      </c>
      <c r="N160" s="134"/>
      <c r="O160" s="133"/>
      <c r="Q160" s="42"/>
    </row>
    <row r="161" spans="2:32" ht="10.5" customHeight="1" x14ac:dyDescent="0.2">
      <c r="B161" s="53"/>
      <c r="C161" s="402"/>
      <c r="E161" s="2"/>
      <c r="F161" s="130" t="s">
        <v>117</v>
      </c>
      <c r="G161" s="129"/>
      <c r="H161" s="131"/>
      <c r="I161" s="130"/>
      <c r="J161" s="11"/>
      <c r="K161" s="11"/>
      <c r="L161" s="13"/>
      <c r="M161" s="361"/>
      <c r="N161" s="403">
        <v>0</v>
      </c>
      <c r="O161" s="403"/>
      <c r="Q161" s="42"/>
    </row>
    <row r="162" spans="2:32" ht="10.5" customHeight="1" x14ac:dyDescent="0.2">
      <c r="B162" s="53"/>
      <c r="C162" s="402"/>
      <c r="E162" s="2"/>
      <c r="F162" s="135" t="s">
        <v>151</v>
      </c>
      <c r="G162" s="136"/>
      <c r="H162" s="136"/>
      <c r="I162" s="137"/>
      <c r="J162" s="137"/>
      <c r="K162" s="70"/>
      <c r="L162" s="71"/>
      <c r="M162" s="362"/>
      <c r="N162" s="138"/>
      <c r="O162" s="138"/>
      <c r="Q162" s="42"/>
    </row>
    <row r="163" spans="2:32" ht="10.5" customHeight="1" x14ac:dyDescent="0.2">
      <c r="B163" s="53"/>
      <c r="C163" s="402"/>
      <c r="E163" s="2"/>
      <c r="F163" s="70"/>
      <c r="G163" s="141" t="s">
        <v>149</v>
      </c>
      <c r="H163" s="69"/>
      <c r="I163" s="70"/>
      <c r="J163" s="70"/>
      <c r="K163" s="70"/>
      <c r="L163" s="71"/>
      <c r="M163" s="68">
        <v>1</v>
      </c>
      <c r="N163" s="138"/>
      <c r="O163" s="138"/>
      <c r="Q163" s="42"/>
    </row>
    <row r="164" spans="2:32" ht="10.5" customHeight="1" x14ac:dyDescent="0.2">
      <c r="B164" s="53"/>
      <c r="C164" s="402"/>
      <c r="E164" s="2"/>
      <c r="F164" s="71"/>
      <c r="G164" s="140" t="s">
        <v>150</v>
      </c>
      <c r="H164" s="71"/>
      <c r="I164" s="71"/>
      <c r="J164" s="71"/>
      <c r="K164" s="71"/>
      <c r="L164" s="95"/>
      <c r="M164" s="72"/>
      <c r="N164" s="138"/>
      <c r="O164" s="138"/>
      <c r="Q164" s="42"/>
    </row>
    <row r="165" spans="2:32" ht="10.5" customHeight="1" x14ac:dyDescent="0.2">
      <c r="B165" s="53"/>
      <c r="C165" s="402"/>
      <c r="E165" s="2"/>
      <c r="F165" s="142" t="s">
        <v>118</v>
      </c>
      <c r="I165" s="11"/>
      <c r="J165" s="11"/>
      <c r="K165" s="11"/>
      <c r="L165" s="13"/>
      <c r="M165" s="32"/>
      <c r="N165" s="403">
        <v>0</v>
      </c>
      <c r="O165" s="403"/>
      <c r="Q165" s="42"/>
    </row>
    <row r="166" spans="2:32" ht="10.5" customHeight="1" x14ac:dyDescent="0.15">
      <c r="B166" s="53"/>
      <c r="C166" s="402"/>
      <c r="E166" s="21"/>
      <c r="F166" s="18"/>
      <c r="G166" s="18"/>
      <c r="H166" s="13"/>
      <c r="I166" s="13"/>
      <c r="J166" s="13"/>
      <c r="K166" s="13"/>
      <c r="L166" s="66"/>
      <c r="M166" s="11"/>
      <c r="N166" s="11"/>
      <c r="O166" s="11"/>
      <c r="Q166" s="42"/>
    </row>
    <row r="167" spans="2:32" ht="10.5" customHeight="1" x14ac:dyDescent="0.15">
      <c r="B167" s="53"/>
      <c r="C167" s="402"/>
      <c r="E167" s="21"/>
      <c r="F167" s="18"/>
      <c r="G167" s="18"/>
      <c r="H167" s="13"/>
      <c r="I167" s="13"/>
      <c r="J167" s="13"/>
      <c r="K167" s="13"/>
      <c r="L167" s="15"/>
      <c r="M167" s="11"/>
      <c r="Q167" s="42"/>
    </row>
    <row r="168" spans="2:32" ht="15" customHeight="1" x14ac:dyDescent="0.25">
      <c r="B168" s="53"/>
      <c r="C168" s="402"/>
      <c r="E168" s="149" t="s">
        <v>162</v>
      </c>
      <c r="F168" s="146"/>
      <c r="G168" s="146"/>
      <c r="H168" s="146"/>
      <c r="I168" s="146"/>
      <c r="J168" s="146"/>
      <c r="K168" s="150"/>
      <c r="L168" s="146"/>
      <c r="M168" s="143"/>
      <c r="N168" s="145"/>
      <c r="O168" s="145"/>
      <c r="Q168" s="42"/>
    </row>
    <row r="169" spans="2:32" ht="10.5" customHeight="1" x14ac:dyDescent="0.15">
      <c r="B169" s="53"/>
      <c r="C169" s="402"/>
      <c r="E169" s="407" t="s">
        <v>186</v>
      </c>
      <c r="F169" s="408"/>
      <c r="G169" s="408"/>
      <c r="H169" s="408"/>
      <c r="I169" s="408"/>
      <c r="J169" s="408"/>
      <c r="K169" s="408"/>
      <c r="L169" s="408"/>
      <c r="M169" s="408"/>
      <c r="N169" s="408"/>
      <c r="O169" s="408"/>
      <c r="Q169" s="42"/>
    </row>
    <row r="170" spans="2:32" ht="10.5" customHeight="1" x14ac:dyDescent="0.15">
      <c r="B170" s="53"/>
      <c r="C170" s="402"/>
      <c r="E170" s="408"/>
      <c r="F170" s="408"/>
      <c r="G170" s="408"/>
      <c r="H170" s="408"/>
      <c r="I170" s="408"/>
      <c r="J170" s="408"/>
      <c r="K170" s="408"/>
      <c r="L170" s="408"/>
      <c r="M170" s="408"/>
      <c r="N170" s="408"/>
      <c r="O170" s="408"/>
      <c r="Q170" s="42"/>
    </row>
    <row r="171" spans="2:32" s="4" customFormat="1" ht="10.5" customHeight="1" x14ac:dyDescent="0.25">
      <c r="B171" s="54"/>
      <c r="C171" s="402"/>
      <c r="D171" s="2"/>
      <c r="E171" s="407"/>
      <c r="F171" s="408"/>
      <c r="G171" s="408"/>
      <c r="H171" s="408"/>
      <c r="I171" s="408"/>
      <c r="J171" s="408"/>
      <c r="K171" s="408"/>
      <c r="L171" s="408"/>
      <c r="M171" s="408"/>
      <c r="N171" s="408"/>
      <c r="O171" s="408"/>
      <c r="P171" s="2"/>
      <c r="Q171" s="42"/>
      <c r="S171" s="12"/>
      <c r="T171" s="12"/>
      <c r="U171" s="12"/>
      <c r="V171" s="12"/>
      <c r="W171" s="12"/>
      <c r="X171" s="12"/>
      <c r="Y171" s="12"/>
      <c r="Z171" s="12"/>
      <c r="AA171" s="12"/>
      <c r="AB171" s="12"/>
      <c r="AC171" s="12"/>
      <c r="AD171" s="12"/>
      <c r="AE171" s="12"/>
      <c r="AF171" s="12"/>
    </row>
    <row r="172" spans="2:32" ht="10.5" customHeight="1" x14ac:dyDescent="0.25">
      <c r="B172" s="53"/>
      <c r="C172" s="402"/>
      <c r="D172" s="4"/>
      <c r="E172" s="144"/>
      <c r="F172" s="145" t="s">
        <v>119</v>
      </c>
      <c r="G172" s="147"/>
      <c r="H172" s="147"/>
      <c r="I172" s="147"/>
      <c r="J172" s="147"/>
      <c r="K172" s="148"/>
      <c r="L172" s="151"/>
      <c r="M172" s="363"/>
      <c r="N172" s="403">
        <v>0</v>
      </c>
      <c r="O172" s="403"/>
      <c r="Q172" s="42"/>
    </row>
    <row r="173" spans="2:32" ht="10.5" customHeight="1" x14ac:dyDescent="0.25">
      <c r="B173" s="53"/>
      <c r="C173" s="402"/>
      <c r="E173" s="4"/>
      <c r="F173" s="11"/>
      <c r="G173" s="174" t="s">
        <v>175</v>
      </c>
      <c r="H173" s="22"/>
      <c r="I173" s="11"/>
      <c r="J173" s="11"/>
      <c r="K173" s="11"/>
      <c r="L173" s="11"/>
      <c r="M173" s="365" t="b">
        <v>0</v>
      </c>
      <c r="N173" s="152"/>
      <c r="O173" s="139"/>
      <c r="P173" s="10"/>
      <c r="Q173" s="43"/>
    </row>
    <row r="174" spans="2:32" ht="10.5" customHeight="1" x14ac:dyDescent="0.25">
      <c r="B174" s="53"/>
      <c r="C174" s="402"/>
      <c r="E174" s="4"/>
      <c r="F174" s="153" t="s">
        <v>120</v>
      </c>
      <c r="G174" s="11"/>
      <c r="H174" s="4"/>
      <c r="I174" s="11"/>
      <c r="J174" s="11"/>
      <c r="K174" s="11"/>
      <c r="L174" s="154"/>
      <c r="M174" s="361"/>
      <c r="N174" s="403">
        <v>0</v>
      </c>
      <c r="O174" s="403"/>
      <c r="Q174" s="42"/>
    </row>
    <row r="175" spans="2:32" ht="10.5" customHeight="1" x14ac:dyDescent="0.25">
      <c r="B175" s="53"/>
      <c r="C175" s="402"/>
      <c r="E175" s="2"/>
      <c r="F175" s="153" t="s">
        <v>121</v>
      </c>
      <c r="G175" s="11"/>
      <c r="H175" s="11"/>
      <c r="I175" s="11"/>
      <c r="J175" s="11"/>
      <c r="K175" s="11"/>
      <c r="L175" s="154"/>
      <c r="M175" s="364"/>
      <c r="N175" s="405">
        <v>0</v>
      </c>
      <c r="O175" s="405"/>
      <c r="Q175" s="42"/>
    </row>
    <row r="176" spans="2:32" ht="10.5" customHeight="1" x14ac:dyDescent="0.25">
      <c r="B176" s="53"/>
      <c r="C176" s="402"/>
      <c r="E176" s="21"/>
      <c r="F176" s="18"/>
      <c r="G176" s="18"/>
      <c r="H176" s="13"/>
      <c r="I176" s="13"/>
      <c r="J176" s="13"/>
      <c r="K176" s="13"/>
      <c r="L176" s="154"/>
      <c r="M176" s="360"/>
      <c r="N176" s="11"/>
      <c r="O176" s="11"/>
      <c r="Q176" s="42"/>
    </row>
    <row r="177" spans="2:36" ht="10.5" customHeight="1" x14ac:dyDescent="0.15">
      <c r="B177" s="53"/>
      <c r="C177" s="402"/>
      <c r="E177" s="21"/>
      <c r="F177" s="18"/>
      <c r="G177" s="18"/>
      <c r="H177" s="13"/>
      <c r="I177" s="13"/>
      <c r="J177" s="13"/>
      <c r="K177" s="13"/>
      <c r="L177" s="15"/>
      <c r="M177" s="11"/>
      <c r="Q177" s="42"/>
    </row>
    <row r="178" spans="2:36" ht="15" customHeight="1" x14ac:dyDescent="0.25">
      <c r="B178" s="53"/>
      <c r="C178" s="402"/>
      <c r="E178" s="169" t="s">
        <v>164</v>
      </c>
      <c r="F178" s="163"/>
      <c r="G178" s="163"/>
      <c r="H178" s="163"/>
      <c r="I178" s="163"/>
      <c r="J178" s="163"/>
      <c r="K178" s="170"/>
      <c r="L178" s="163"/>
      <c r="M178" s="155"/>
      <c r="N178" s="158"/>
      <c r="O178" s="158"/>
      <c r="Q178" s="42"/>
    </row>
    <row r="179" spans="2:36" ht="10.5" customHeight="1" x14ac:dyDescent="0.15">
      <c r="B179" s="53"/>
      <c r="C179" s="402"/>
      <c r="E179" s="407" t="s">
        <v>205</v>
      </c>
      <c r="F179" s="408"/>
      <c r="G179" s="408"/>
      <c r="H179" s="408"/>
      <c r="I179" s="408"/>
      <c r="J179" s="408"/>
      <c r="K179" s="408"/>
      <c r="L179" s="408"/>
      <c r="M179" s="408"/>
      <c r="N179" s="408"/>
      <c r="O179" s="408"/>
      <c r="Q179" s="42"/>
    </row>
    <row r="180" spans="2:36" ht="10.5" customHeight="1" x14ac:dyDescent="0.15">
      <c r="B180" s="53"/>
      <c r="C180" s="402"/>
      <c r="E180" s="408"/>
      <c r="F180" s="408"/>
      <c r="G180" s="408"/>
      <c r="H180" s="408"/>
      <c r="I180" s="408"/>
      <c r="J180" s="408"/>
      <c r="K180" s="408"/>
      <c r="L180" s="408"/>
      <c r="M180" s="408"/>
      <c r="N180" s="408"/>
      <c r="O180" s="408"/>
      <c r="Q180" s="42"/>
    </row>
    <row r="181" spans="2:36" ht="10.5" customHeight="1" x14ac:dyDescent="0.25">
      <c r="B181" s="53"/>
      <c r="C181" s="402"/>
      <c r="E181" s="407"/>
      <c r="F181" s="408"/>
      <c r="G181" s="408"/>
      <c r="H181" s="408"/>
      <c r="I181" s="408"/>
      <c r="J181" s="408"/>
      <c r="K181" s="408"/>
      <c r="L181" s="408"/>
      <c r="M181" s="408"/>
      <c r="N181" s="408"/>
      <c r="O181" s="408"/>
      <c r="Q181" s="42"/>
      <c r="V181" s="12"/>
      <c r="W181" s="12"/>
      <c r="X181" s="12"/>
      <c r="Y181" s="12"/>
      <c r="Z181" s="12"/>
      <c r="AA181" s="12"/>
      <c r="AB181" s="12"/>
      <c r="AC181" s="12"/>
      <c r="AD181" s="12"/>
      <c r="AE181" s="12"/>
      <c r="AF181" s="12"/>
      <c r="AG181" s="12"/>
      <c r="AH181" s="12"/>
      <c r="AI181" s="12"/>
      <c r="AJ181" s="12"/>
    </row>
    <row r="182" spans="2:36" ht="10.5" customHeight="1" x14ac:dyDescent="0.25">
      <c r="B182" s="53"/>
      <c r="C182" s="402"/>
      <c r="E182" s="159"/>
      <c r="F182" s="159"/>
      <c r="G182" s="159"/>
      <c r="H182" s="159"/>
      <c r="I182" s="159"/>
      <c r="J182" s="159"/>
      <c r="K182" s="159"/>
      <c r="L182" s="159"/>
      <c r="M182" s="159"/>
      <c r="N182" s="159"/>
      <c r="O182" s="159"/>
      <c r="Q182" s="42"/>
      <c r="V182" s="12"/>
      <c r="W182" s="12"/>
      <c r="X182" s="12"/>
      <c r="Y182" s="12"/>
      <c r="Z182" s="12"/>
      <c r="AA182" s="12"/>
      <c r="AB182" s="12"/>
      <c r="AC182" s="12"/>
      <c r="AD182" s="12"/>
      <c r="AE182" s="12"/>
      <c r="AF182" s="12"/>
      <c r="AG182" s="12"/>
      <c r="AH182" s="12"/>
      <c r="AI182" s="12"/>
      <c r="AJ182" s="12"/>
    </row>
    <row r="183" spans="2:36" ht="10.5" customHeight="1" x14ac:dyDescent="0.25">
      <c r="B183" s="53"/>
      <c r="C183" s="402"/>
      <c r="E183" s="167"/>
      <c r="F183" s="157" t="s">
        <v>92</v>
      </c>
      <c r="G183" s="168"/>
      <c r="H183" s="163"/>
      <c r="I183" s="163"/>
      <c r="J183" s="163"/>
      <c r="K183" s="163"/>
      <c r="L183" s="161"/>
      <c r="M183" s="158"/>
      <c r="N183" s="155"/>
      <c r="O183" s="155"/>
      <c r="Q183" s="42"/>
      <c r="V183" s="12"/>
      <c r="W183" s="12"/>
      <c r="X183" s="12"/>
      <c r="Y183" s="12"/>
      <c r="Z183" s="12"/>
      <c r="AA183" s="12"/>
      <c r="AB183" s="12"/>
      <c r="AC183" s="12"/>
      <c r="AD183" s="12"/>
      <c r="AE183" s="12"/>
      <c r="AF183" s="12"/>
      <c r="AG183" s="12"/>
      <c r="AH183" s="12"/>
      <c r="AI183" s="12"/>
      <c r="AJ183" s="12"/>
    </row>
    <row r="184" spans="2:36" ht="10.5" customHeight="1" x14ac:dyDescent="0.25">
      <c r="B184" s="53"/>
      <c r="E184" s="156"/>
      <c r="F184" s="158" t="s">
        <v>123</v>
      </c>
      <c r="G184" s="158"/>
      <c r="H184" s="158"/>
      <c r="I184" s="158"/>
      <c r="J184" s="158"/>
      <c r="K184" s="158"/>
      <c r="L184" s="163"/>
      <c r="M184" s="160"/>
      <c r="N184" s="404">
        <v>0</v>
      </c>
      <c r="O184" s="404"/>
      <c r="Q184" s="42"/>
      <c r="V184" s="12"/>
      <c r="W184" s="12"/>
      <c r="X184" s="12"/>
      <c r="Y184" s="12"/>
      <c r="Z184" s="12"/>
      <c r="AA184" s="12"/>
      <c r="AB184" s="12"/>
      <c r="AC184" s="12"/>
      <c r="AD184" s="12"/>
      <c r="AE184" s="12"/>
      <c r="AF184" s="12"/>
      <c r="AG184" s="12"/>
      <c r="AH184" s="12"/>
      <c r="AI184" s="12"/>
      <c r="AJ184" s="12"/>
    </row>
    <row r="185" spans="2:36" ht="10.5" customHeight="1" x14ac:dyDescent="0.25">
      <c r="B185" s="53"/>
      <c r="E185" s="156"/>
      <c r="F185" s="158" t="s">
        <v>88</v>
      </c>
      <c r="G185" s="158"/>
      <c r="H185" s="164"/>
      <c r="I185" s="158"/>
      <c r="J185" s="158"/>
      <c r="K185" s="158"/>
      <c r="L185" s="163"/>
      <c r="M185" s="162"/>
      <c r="N185" s="405">
        <v>0</v>
      </c>
      <c r="O185" s="405"/>
      <c r="P185" s="39"/>
      <c r="Q185" s="42"/>
      <c r="V185" s="12"/>
      <c r="W185" s="12"/>
      <c r="X185" s="12"/>
      <c r="Y185" s="12"/>
      <c r="Z185" s="12"/>
      <c r="AA185" s="12"/>
      <c r="AB185" s="12"/>
      <c r="AC185" s="12"/>
      <c r="AD185" s="12"/>
      <c r="AE185" s="12"/>
      <c r="AF185" s="12"/>
      <c r="AG185" s="12"/>
      <c r="AH185" s="12"/>
      <c r="AI185" s="12"/>
      <c r="AJ185" s="12"/>
    </row>
    <row r="186" spans="2:36" ht="10.5" customHeight="1" x14ac:dyDescent="0.2">
      <c r="B186" s="53"/>
      <c r="E186" s="156"/>
      <c r="F186" s="158"/>
      <c r="G186" s="158"/>
      <c r="H186" s="164"/>
      <c r="I186" s="158"/>
      <c r="J186" s="158"/>
      <c r="K186" s="158"/>
      <c r="L186" s="163"/>
      <c r="M186" s="163"/>
      <c r="N186" s="165"/>
      <c r="O186" s="165"/>
      <c r="Q186" s="45"/>
    </row>
    <row r="187" spans="2:36" ht="10.5" customHeight="1" x14ac:dyDescent="0.2">
      <c r="B187" s="53"/>
      <c r="E187" s="156"/>
      <c r="F187" s="158" t="s">
        <v>144</v>
      </c>
      <c r="G187" s="158"/>
      <c r="H187" s="158"/>
      <c r="I187" s="158"/>
      <c r="J187" s="158"/>
      <c r="K187" s="158"/>
      <c r="L187" s="163"/>
      <c r="M187" s="160"/>
      <c r="N187" s="404">
        <v>0</v>
      </c>
      <c r="O187" s="404"/>
      <c r="Q187" s="42"/>
    </row>
    <row r="188" spans="2:36" ht="10.5" customHeight="1" x14ac:dyDescent="0.2">
      <c r="B188" s="53"/>
      <c r="E188" s="156"/>
      <c r="F188" s="158" t="s">
        <v>122</v>
      </c>
      <c r="G188" s="158"/>
      <c r="H188" s="164"/>
      <c r="I188" s="158"/>
      <c r="J188" s="158"/>
      <c r="K188" s="158"/>
      <c r="L188" s="163"/>
      <c r="M188" s="162"/>
      <c r="N188" s="405">
        <v>0</v>
      </c>
      <c r="O188" s="405"/>
      <c r="Q188" s="42"/>
    </row>
    <row r="189" spans="2:36" ht="10.5" customHeight="1" x14ac:dyDescent="0.2">
      <c r="B189" s="53"/>
      <c r="E189" s="156"/>
      <c r="F189" s="158"/>
      <c r="G189" s="158"/>
      <c r="H189" s="164"/>
      <c r="I189" s="158"/>
      <c r="J189" s="158"/>
      <c r="K189" s="158"/>
      <c r="L189" s="163"/>
      <c r="M189" s="158"/>
      <c r="N189" s="394"/>
      <c r="O189" s="394"/>
      <c r="Q189" s="42"/>
    </row>
    <row r="190" spans="2:36" ht="10.5" customHeight="1" x14ac:dyDescent="0.2">
      <c r="B190" s="53"/>
      <c r="E190" s="156"/>
      <c r="F190" s="157" t="s">
        <v>93</v>
      </c>
      <c r="G190" s="158"/>
      <c r="H190" s="164"/>
      <c r="I190" s="158"/>
      <c r="J190" s="158"/>
      <c r="K190" s="158"/>
      <c r="L190" s="163"/>
      <c r="M190" s="158"/>
      <c r="N190" s="166"/>
      <c r="O190" s="166"/>
      <c r="Q190" s="42"/>
    </row>
    <row r="191" spans="2:36" ht="10.5" customHeight="1" x14ac:dyDescent="0.25">
      <c r="B191" s="53"/>
      <c r="E191" s="156"/>
      <c r="F191" s="158" t="s">
        <v>124</v>
      </c>
      <c r="G191" s="158"/>
      <c r="H191" s="164"/>
      <c r="I191" s="158"/>
      <c r="J191" s="158"/>
      <c r="K191" s="158"/>
      <c r="L191" s="163"/>
      <c r="M191" s="160"/>
      <c r="N191" s="406">
        <v>0</v>
      </c>
      <c r="O191" s="406"/>
      <c r="Q191" s="42"/>
      <c r="V191" s="12"/>
      <c r="W191" s="12"/>
      <c r="X191" s="12"/>
      <c r="Y191" s="12"/>
      <c r="Z191" s="12"/>
      <c r="AA191" s="12"/>
      <c r="AB191" s="12"/>
      <c r="AC191" s="12"/>
      <c r="AD191" s="12"/>
      <c r="AE191" s="12"/>
      <c r="AF191" s="12"/>
      <c r="AG191" s="12"/>
      <c r="AH191" s="12"/>
      <c r="AI191" s="12"/>
      <c r="AJ191" s="12"/>
    </row>
    <row r="192" spans="2:36" ht="10.5" customHeight="1" x14ac:dyDescent="0.2">
      <c r="B192" s="53"/>
      <c r="E192" s="167"/>
      <c r="F192" s="168"/>
      <c r="G192" s="168"/>
      <c r="H192" s="163"/>
      <c r="I192" s="163"/>
      <c r="J192" s="163"/>
      <c r="K192" s="163"/>
      <c r="L192" s="161"/>
      <c r="M192" s="158"/>
      <c r="N192" s="158"/>
      <c r="O192" s="158"/>
      <c r="Q192" s="42"/>
    </row>
    <row r="193" spans="2:17" ht="10.5" customHeight="1" x14ac:dyDescent="0.2">
      <c r="B193" s="53"/>
      <c r="E193" s="167"/>
      <c r="F193" s="168"/>
      <c r="G193" s="168"/>
      <c r="H193" s="163"/>
      <c r="I193" s="163"/>
      <c r="J193" s="163"/>
      <c r="K193" s="163"/>
      <c r="L193" s="161"/>
      <c r="M193" s="158"/>
      <c r="N193" s="155"/>
      <c r="O193" s="155"/>
      <c r="Q193" s="42"/>
    </row>
    <row r="194" spans="2:17" ht="15" customHeight="1" x14ac:dyDescent="0.25">
      <c r="B194" s="53"/>
      <c r="E194" s="169" t="s">
        <v>163</v>
      </c>
      <c r="F194" s="163"/>
      <c r="G194" s="163"/>
      <c r="H194" s="163"/>
      <c r="I194" s="163"/>
      <c r="J194" s="163"/>
      <c r="K194" s="170"/>
      <c r="L194" s="163"/>
      <c r="M194" s="155"/>
      <c r="N194" s="158"/>
      <c r="O194" s="158"/>
      <c r="Q194" s="42"/>
    </row>
    <row r="195" spans="2:17" ht="10.5" customHeight="1" x14ac:dyDescent="0.15">
      <c r="B195" s="53"/>
      <c r="E195" s="407" t="s">
        <v>125</v>
      </c>
      <c r="F195" s="408"/>
      <c r="G195" s="408"/>
      <c r="H195" s="408"/>
      <c r="I195" s="408"/>
      <c r="J195" s="408"/>
      <c r="K195" s="408"/>
      <c r="L195" s="408"/>
      <c r="M195" s="408"/>
      <c r="N195" s="408"/>
      <c r="O195" s="408"/>
      <c r="Q195" s="42"/>
    </row>
    <row r="196" spans="2:17" ht="10.5" customHeight="1" x14ac:dyDescent="0.15">
      <c r="B196" s="53"/>
      <c r="E196" s="408"/>
      <c r="F196" s="408"/>
      <c r="G196" s="408"/>
      <c r="H196" s="408"/>
      <c r="I196" s="408"/>
      <c r="J196" s="408"/>
      <c r="K196" s="408"/>
      <c r="L196" s="408"/>
      <c r="M196" s="408"/>
      <c r="N196" s="408"/>
      <c r="O196" s="408"/>
      <c r="Q196" s="42"/>
    </row>
    <row r="197" spans="2:17" ht="10.5" customHeight="1" x14ac:dyDescent="0.2">
      <c r="B197" s="53"/>
      <c r="E197" s="155"/>
      <c r="F197" s="158" t="s">
        <v>126</v>
      </c>
      <c r="G197" s="155"/>
      <c r="H197" s="158"/>
      <c r="I197" s="158"/>
      <c r="J197" s="158"/>
      <c r="K197" s="158"/>
      <c r="L197" s="163"/>
      <c r="M197" s="160"/>
      <c r="N197" s="403">
        <v>0</v>
      </c>
      <c r="O197" s="403"/>
      <c r="Q197" s="42"/>
    </row>
    <row r="198" spans="2:17" ht="10.5" customHeight="1" x14ac:dyDescent="0.2">
      <c r="B198" s="53"/>
      <c r="E198" s="155"/>
      <c r="F198" s="158"/>
      <c r="G198" s="155"/>
      <c r="H198" s="158"/>
      <c r="I198" s="158"/>
      <c r="J198" s="158"/>
      <c r="K198" s="158"/>
      <c r="L198" s="163"/>
      <c r="M198" s="163"/>
      <c r="N198" s="165"/>
      <c r="O198" s="165"/>
      <c r="Q198" s="42"/>
    </row>
    <row r="199" spans="2:17" ht="10.5" customHeight="1" x14ac:dyDescent="0.15">
      <c r="B199" s="53"/>
      <c r="F199" s="11"/>
      <c r="H199" s="11"/>
      <c r="I199" s="11"/>
      <c r="J199" s="11"/>
      <c r="K199" s="11"/>
      <c r="L199" s="13"/>
      <c r="M199" s="13"/>
      <c r="N199" s="14"/>
      <c r="O199" s="14"/>
      <c r="Q199" s="42"/>
    </row>
    <row r="200" spans="2:17" ht="10.5" customHeight="1" thickBot="1" x14ac:dyDescent="0.2">
      <c r="B200" s="53"/>
      <c r="F200" s="11"/>
      <c r="H200" s="11"/>
      <c r="I200" s="11"/>
      <c r="J200" s="11"/>
      <c r="K200" s="11"/>
      <c r="L200" s="13"/>
      <c r="M200" s="13"/>
      <c r="N200" s="14"/>
      <c r="O200" s="14"/>
      <c r="Q200" s="42"/>
    </row>
    <row r="201" spans="2:17" ht="10.5" customHeight="1" x14ac:dyDescent="0.25">
      <c r="B201" s="53"/>
      <c r="C201" s="395"/>
      <c r="D201" s="395"/>
      <c r="E201" s="395"/>
      <c r="F201" s="395"/>
      <c r="G201" s="395"/>
      <c r="H201" s="395"/>
      <c r="I201" s="395"/>
      <c r="J201" s="395"/>
      <c r="K201" s="395"/>
      <c r="L201" s="395"/>
      <c r="M201" s="395"/>
      <c r="N201" s="395"/>
      <c r="O201" s="395"/>
      <c r="P201" s="395"/>
      <c r="Q201" s="42"/>
    </row>
    <row r="202" spans="2:17" ht="10.5" customHeight="1" x14ac:dyDescent="0.25">
      <c r="B202" s="53"/>
      <c r="C202" s="61"/>
      <c r="D202" s="62"/>
      <c r="E202" s="61"/>
      <c r="F202" s="61"/>
      <c r="G202" s="61"/>
      <c r="H202" s="61"/>
      <c r="I202" s="61"/>
      <c r="J202" s="61"/>
      <c r="K202" s="61"/>
      <c r="L202" s="61"/>
      <c r="M202" s="61"/>
      <c r="N202" s="61"/>
      <c r="O202" s="61"/>
      <c r="P202" s="63"/>
      <c r="Q202" s="42"/>
    </row>
    <row r="203" spans="2:17" ht="15" customHeight="1" x14ac:dyDescent="0.25">
      <c r="B203" s="53"/>
      <c r="C203" s="402" t="s">
        <v>24</v>
      </c>
      <c r="E203" s="221" t="s">
        <v>168</v>
      </c>
      <c r="F203" s="186"/>
      <c r="G203" s="186"/>
      <c r="H203" s="186"/>
      <c r="I203" s="186"/>
      <c r="J203" s="186"/>
      <c r="K203" s="186"/>
      <c r="L203" s="192"/>
      <c r="M203" s="193"/>
      <c r="N203" s="193"/>
      <c r="O203" s="193"/>
      <c r="P203" s="193"/>
      <c r="Q203" s="42"/>
    </row>
    <row r="204" spans="2:17" ht="10.5" customHeight="1" x14ac:dyDescent="0.2">
      <c r="B204" s="53"/>
      <c r="C204" s="402"/>
      <c r="E204" s="190"/>
      <c r="F204" s="174"/>
      <c r="G204" s="174"/>
      <c r="H204" s="174"/>
      <c r="I204" s="174"/>
      <c r="J204" s="182"/>
      <c r="K204" s="182"/>
      <c r="L204" s="192"/>
      <c r="M204" s="193"/>
      <c r="N204" s="193"/>
      <c r="O204" s="193"/>
      <c r="P204" s="193"/>
      <c r="Q204" s="42"/>
    </row>
    <row r="205" spans="2:17" ht="10.5" customHeight="1" x14ac:dyDescent="0.2">
      <c r="B205" s="53"/>
      <c r="C205" s="402"/>
      <c r="E205" s="411" t="s">
        <v>95</v>
      </c>
      <c r="F205" s="411"/>
      <c r="G205" s="411"/>
      <c r="H205" s="414" t="str">
        <f>'Consolidated Results'!F48</f>
        <v>3+ years</v>
      </c>
      <c r="I205" s="414"/>
      <c r="J205" s="174"/>
      <c r="K205" s="182"/>
      <c r="L205" s="401" t="s">
        <v>173</v>
      </c>
      <c r="M205" s="401"/>
      <c r="N205" s="401"/>
      <c r="O205" s="401"/>
      <c r="P205" s="193"/>
      <c r="Q205" s="42"/>
    </row>
    <row r="206" spans="2:17" ht="10.5" customHeight="1" x14ac:dyDescent="0.2">
      <c r="B206" s="53"/>
      <c r="C206" s="402"/>
      <c r="E206" s="411"/>
      <c r="F206" s="411"/>
      <c r="G206" s="411"/>
      <c r="H206" s="414"/>
      <c r="I206" s="414"/>
      <c r="J206" s="174"/>
      <c r="K206" s="182"/>
      <c r="L206" s="401"/>
      <c r="M206" s="401"/>
      <c r="N206" s="401"/>
      <c r="O206" s="401"/>
      <c r="P206" s="193"/>
      <c r="Q206" s="42"/>
    </row>
    <row r="207" spans="2:17" ht="10.5" customHeight="1" x14ac:dyDescent="0.2">
      <c r="B207" s="53"/>
      <c r="C207" s="402"/>
      <c r="E207" s="412" t="s">
        <v>96</v>
      </c>
      <c r="F207" s="412"/>
      <c r="G207" s="412"/>
      <c r="H207" s="413" t="str">
        <f>'Consolidated Results'!F43</f>
        <v>N/A</v>
      </c>
      <c r="I207" s="413"/>
      <c r="J207" s="174"/>
      <c r="K207" s="174"/>
      <c r="L207" s="192"/>
      <c r="M207" s="193"/>
      <c r="N207" s="193"/>
      <c r="O207" s="193"/>
      <c r="P207" s="193"/>
      <c r="Q207" s="42"/>
    </row>
    <row r="208" spans="2:17" ht="10.5" customHeight="1" x14ac:dyDescent="0.25">
      <c r="B208" s="53"/>
      <c r="C208" s="402"/>
      <c r="E208" s="412"/>
      <c r="F208" s="412"/>
      <c r="G208" s="412"/>
      <c r="H208" s="413"/>
      <c r="I208" s="413"/>
      <c r="J208" s="174"/>
      <c r="K208" s="182"/>
      <c r="L208" s="192"/>
      <c r="M208" s="193"/>
      <c r="N208" s="193"/>
      <c r="O208" s="244"/>
      <c r="P208" s="193"/>
      <c r="Q208" s="42"/>
    </row>
    <row r="209" spans="2:18" ht="14.25" customHeight="1" x14ac:dyDescent="0.25">
      <c r="B209" s="53"/>
      <c r="C209" s="402"/>
      <c r="E209" s="220"/>
      <c r="F209" s="219"/>
      <c r="G209" s="219"/>
      <c r="H209" s="219"/>
      <c r="I209" s="219"/>
      <c r="J209" s="174"/>
      <c r="K209" s="194"/>
      <c r="L209" s="174"/>
      <c r="M209" s="174"/>
      <c r="N209" s="193"/>
      <c r="O209" s="244"/>
      <c r="P209" s="193"/>
      <c r="Q209" s="42"/>
    </row>
    <row r="210" spans="2:18" ht="13.5" customHeight="1" x14ac:dyDescent="0.2">
      <c r="B210" s="53"/>
      <c r="C210" s="402"/>
      <c r="E210" s="223" t="s">
        <v>97</v>
      </c>
      <c r="F210" s="223"/>
      <c r="G210" s="223"/>
      <c r="H210" s="302"/>
      <c r="I210" s="222">
        <f>'Consolidated Results'!F46</f>
        <v>0</v>
      </c>
      <c r="J210" s="174"/>
      <c r="K210" s="194"/>
      <c r="L210" s="174"/>
      <c r="M210" s="174"/>
      <c r="N210" s="193"/>
      <c r="O210" s="193"/>
      <c r="P210" s="193"/>
      <c r="Q210" s="42"/>
    </row>
    <row r="211" spans="2:18" ht="13.5" customHeight="1" x14ac:dyDescent="0.2">
      <c r="B211" s="53"/>
      <c r="C211" s="402"/>
      <c r="E211" s="218" t="s">
        <v>103</v>
      </c>
      <c r="F211" s="218"/>
      <c r="G211" s="218"/>
      <c r="H211" s="243"/>
      <c r="I211" s="303" t="str">
        <f>'Consolidated Results'!F50</f>
        <v>N/A</v>
      </c>
      <c r="J211" s="175"/>
      <c r="K211" s="194"/>
      <c r="L211" s="174"/>
      <c r="M211" s="174"/>
      <c r="N211" s="193"/>
      <c r="O211" s="193"/>
      <c r="P211" s="174"/>
      <c r="Q211" s="42"/>
    </row>
    <row r="212" spans="2:18" ht="13.5" customHeight="1" x14ac:dyDescent="0.2">
      <c r="B212" s="53"/>
      <c r="C212" s="402"/>
      <c r="E212" s="223" t="s">
        <v>98</v>
      </c>
      <c r="F212" s="223"/>
      <c r="G212" s="223"/>
      <c r="H212" s="302"/>
      <c r="I212" s="222">
        <f>SUM(G240:J240)/3</f>
        <v>0</v>
      </c>
      <c r="J212" s="175"/>
      <c r="K212" s="196"/>
      <c r="L212" s="174"/>
      <c r="M212" s="174"/>
      <c r="N212" s="193"/>
      <c r="O212" s="193"/>
      <c r="P212" s="174"/>
      <c r="Q212" s="42"/>
    </row>
    <row r="213" spans="2:18" ht="10.5" customHeight="1" x14ac:dyDescent="0.2">
      <c r="B213" s="53"/>
      <c r="C213" s="402"/>
      <c r="J213" s="175"/>
      <c r="K213" s="191"/>
      <c r="L213" s="192"/>
      <c r="M213" s="174"/>
      <c r="N213" s="193"/>
      <c r="O213" s="193"/>
      <c r="P213" s="174"/>
      <c r="Q213" s="42"/>
    </row>
    <row r="214" spans="2:18" ht="10.5" customHeight="1" x14ac:dyDescent="0.2">
      <c r="B214" s="53"/>
      <c r="C214" s="402"/>
      <c r="E214" s="176"/>
      <c r="F214" s="174"/>
      <c r="G214" s="174"/>
      <c r="H214" s="174"/>
      <c r="I214" s="174"/>
      <c r="J214" s="175"/>
      <c r="K214" s="192"/>
      <c r="L214" s="174"/>
      <c r="M214" s="174"/>
      <c r="N214" s="193"/>
      <c r="O214" s="193"/>
      <c r="P214" s="174"/>
      <c r="Q214" s="42"/>
    </row>
    <row r="215" spans="2:18" ht="10.5" customHeight="1" x14ac:dyDescent="0.2">
      <c r="B215" s="53"/>
      <c r="C215" s="402"/>
      <c r="E215" s="176"/>
      <c r="F215" s="174"/>
      <c r="G215" s="174"/>
      <c r="H215" s="174"/>
      <c r="I215" s="174"/>
      <c r="J215" s="175"/>
      <c r="K215" s="192"/>
      <c r="L215" s="174"/>
      <c r="M215" s="174"/>
      <c r="N215" s="193"/>
      <c r="O215" s="193"/>
      <c r="P215" s="174"/>
      <c r="Q215" s="42"/>
    </row>
    <row r="216" spans="2:18" ht="10.5" customHeight="1" x14ac:dyDescent="0.2">
      <c r="B216" s="53"/>
      <c r="C216" s="402"/>
      <c r="E216" s="176"/>
      <c r="F216" s="174"/>
      <c r="G216" s="174"/>
      <c r="H216" s="174"/>
      <c r="I216" s="174"/>
      <c r="J216" s="175"/>
      <c r="K216" s="192"/>
      <c r="L216" s="174"/>
      <c r="M216" s="174"/>
      <c r="N216" s="193"/>
      <c r="O216" s="193"/>
      <c r="P216" s="174"/>
      <c r="Q216" s="42"/>
    </row>
    <row r="217" spans="2:18" ht="10.5" customHeight="1" x14ac:dyDescent="0.2">
      <c r="B217" s="53"/>
      <c r="C217" s="402"/>
      <c r="E217" s="176"/>
      <c r="F217" s="174"/>
      <c r="G217" s="174"/>
      <c r="H217" s="174"/>
      <c r="I217" s="174"/>
      <c r="J217" s="175"/>
      <c r="K217" s="192"/>
      <c r="L217" s="174"/>
      <c r="M217" s="193"/>
      <c r="N217" s="193"/>
      <c r="O217" s="193"/>
      <c r="P217" s="174"/>
      <c r="Q217" s="42"/>
    </row>
    <row r="218" spans="2:18" ht="10.5" customHeight="1" x14ac:dyDescent="0.2">
      <c r="B218" s="53"/>
      <c r="C218" s="402"/>
      <c r="E218" s="176"/>
      <c r="F218" s="174"/>
      <c r="G218" s="174"/>
      <c r="H218" s="174"/>
      <c r="I218" s="174"/>
      <c r="J218" s="197"/>
      <c r="K218" s="192"/>
      <c r="L218" s="174"/>
      <c r="M218" s="193"/>
      <c r="N218" s="193"/>
      <c r="O218" s="193"/>
      <c r="P218" s="174"/>
      <c r="Q218" s="42"/>
    </row>
    <row r="219" spans="2:18" ht="15" customHeight="1" x14ac:dyDescent="0.25">
      <c r="B219" s="53"/>
      <c r="C219" s="402"/>
      <c r="E219" s="224" t="s">
        <v>169</v>
      </c>
      <c r="F219" s="174"/>
      <c r="G219" s="174"/>
      <c r="H219" s="174"/>
      <c r="I219" s="174"/>
      <c r="J219" s="174"/>
      <c r="K219" s="192"/>
      <c r="L219" s="174"/>
      <c r="M219" s="193"/>
      <c r="N219" s="193"/>
      <c r="O219" s="193"/>
      <c r="P219" s="174"/>
      <c r="Q219" s="42"/>
    </row>
    <row r="220" spans="2:18" ht="10.5" customHeight="1" x14ac:dyDescent="0.2">
      <c r="B220" s="53"/>
      <c r="C220" s="402"/>
      <c r="E220" s="2"/>
      <c r="F220" s="174"/>
      <c r="G220" s="174"/>
      <c r="H220" s="174"/>
      <c r="I220" s="174"/>
      <c r="J220" s="174"/>
      <c r="K220" s="192"/>
      <c r="L220" s="174"/>
      <c r="M220" s="193"/>
      <c r="N220" s="193"/>
      <c r="O220" s="174"/>
      <c r="P220" s="174"/>
      <c r="Q220" s="46"/>
    </row>
    <row r="221" spans="2:18" ht="12" customHeight="1" x14ac:dyDescent="0.2">
      <c r="B221" s="53"/>
      <c r="C221" s="402"/>
      <c r="E221" s="176"/>
      <c r="F221" s="174"/>
      <c r="G221" s="174"/>
      <c r="H221" s="174"/>
      <c r="I221" s="174"/>
      <c r="J221" s="174"/>
      <c r="K221" s="198"/>
      <c r="L221" s="198"/>
      <c r="M221" s="198"/>
      <c r="N221" s="198"/>
      <c r="O221" s="198"/>
      <c r="P221" s="174"/>
      <c r="Q221" s="46"/>
    </row>
    <row r="222" spans="2:18" ht="10.5" customHeight="1" x14ac:dyDescent="0.2">
      <c r="B222" s="53"/>
      <c r="C222" s="402"/>
      <c r="E222" s="199" t="str">
        <f>IFERROR(E233/(E233+E234)*100,"")</f>
        <v/>
      </c>
      <c r="F222" s="174"/>
      <c r="G222" s="174"/>
      <c r="H222" s="174"/>
      <c r="I222" s="174"/>
      <c r="J222" s="200" t="str">
        <f>IFERROR(E234/(E233+E234)*100,"")</f>
        <v/>
      </c>
      <c r="K222" s="174"/>
      <c r="L222" s="174"/>
      <c r="M222" s="174"/>
      <c r="N222" s="174"/>
      <c r="O222" s="174"/>
      <c r="P222" s="174"/>
      <c r="Q222" s="46"/>
    </row>
    <row r="223" spans="2:18" ht="10.5" customHeight="1" x14ac:dyDescent="0.2">
      <c r="B223" s="53"/>
      <c r="C223" s="402"/>
      <c r="E223" s="176"/>
      <c r="F223" s="174"/>
      <c r="G223" s="174"/>
      <c r="H223" s="174"/>
      <c r="I223" s="174"/>
      <c r="J223" s="174"/>
      <c r="K223" s="174"/>
      <c r="L223" s="192"/>
      <c r="M223" s="174"/>
      <c r="N223" s="174"/>
      <c r="O223" s="174"/>
      <c r="P223" s="174"/>
      <c r="Q223" s="46"/>
    </row>
    <row r="224" spans="2:18" ht="10.5" customHeight="1" x14ac:dyDescent="0.2">
      <c r="B224" s="53"/>
      <c r="C224" s="402"/>
      <c r="E224" s="190"/>
      <c r="F224" s="174"/>
      <c r="G224" s="191"/>
      <c r="H224" s="182"/>
      <c r="I224" s="182"/>
      <c r="J224" s="182"/>
      <c r="K224" s="174"/>
      <c r="L224" s="174"/>
      <c r="M224" s="174"/>
      <c r="N224" s="174"/>
      <c r="O224" s="174"/>
      <c r="P224" s="174"/>
      <c r="Q224" s="46"/>
      <c r="R224" s="11"/>
    </row>
    <row r="225" spans="2:31" ht="10.5" customHeight="1" x14ac:dyDescent="0.2">
      <c r="B225" s="53"/>
      <c r="C225" s="402"/>
      <c r="E225" s="176"/>
      <c r="F225" s="174"/>
      <c r="G225" s="174"/>
      <c r="H225" s="174"/>
      <c r="I225" s="174"/>
      <c r="J225" s="174"/>
      <c r="K225" s="174"/>
      <c r="L225" s="174"/>
      <c r="M225" s="174"/>
      <c r="N225" s="410" t="str">
        <f>IF(ISERROR(ROUND((E233+E234)/(E237+E238),1)),"",ROUND((E233+E234)/(E237+E238),1))</f>
        <v/>
      </c>
      <c r="O225" s="410"/>
      <c r="P225" s="174"/>
      <c r="Q225" s="46"/>
    </row>
    <row r="226" spans="2:31" ht="10.5" customHeight="1" x14ac:dyDescent="0.2">
      <c r="B226" s="53"/>
      <c r="C226" s="402"/>
      <c r="E226" s="176"/>
      <c r="F226" s="174"/>
      <c r="G226" s="174"/>
      <c r="H226" s="174"/>
      <c r="I226" s="174"/>
      <c r="J226" s="174"/>
      <c r="K226" s="174"/>
      <c r="L226" s="245" t="s">
        <v>104</v>
      </c>
      <c r="M226" s="202"/>
      <c r="N226" s="410"/>
      <c r="O226" s="410"/>
      <c r="P226" s="174"/>
      <c r="Q226" s="46"/>
    </row>
    <row r="227" spans="2:31" ht="10.5" customHeight="1" x14ac:dyDescent="0.25">
      <c r="B227" s="53"/>
      <c r="C227" s="402"/>
      <c r="E227" s="176"/>
      <c r="F227" s="174"/>
      <c r="G227" s="191"/>
      <c r="H227" s="182"/>
      <c r="I227" s="182"/>
      <c r="J227" s="182"/>
      <c r="K227" s="174"/>
      <c r="L227" s="245" t="s">
        <v>105</v>
      </c>
      <c r="M227" s="203"/>
      <c r="N227" s="410"/>
      <c r="O227" s="410"/>
      <c r="P227" s="174"/>
      <c r="Q227" s="46"/>
    </row>
    <row r="228" spans="2:31" ht="10.5" customHeight="1" x14ac:dyDescent="0.25">
      <c r="B228" s="53"/>
      <c r="C228" s="402"/>
      <c r="E228" s="176"/>
      <c r="F228" s="174"/>
      <c r="G228" s="174"/>
      <c r="H228" s="174"/>
      <c r="I228" s="174"/>
      <c r="J228" s="174"/>
      <c r="K228" s="204"/>
      <c r="L228" s="201"/>
      <c r="M228" s="204"/>
      <c r="N228" s="410"/>
      <c r="O228" s="410"/>
      <c r="P228" s="174"/>
      <c r="Q228" s="46"/>
    </row>
    <row r="229" spans="2:31" ht="10.5" customHeight="1" x14ac:dyDescent="0.25">
      <c r="B229" s="53"/>
      <c r="C229" s="402"/>
      <c r="D229" s="4"/>
      <c r="E229" s="174"/>
      <c r="F229" s="174"/>
      <c r="G229" s="174"/>
      <c r="H229" s="174"/>
      <c r="I229" s="174"/>
      <c r="J229" s="174"/>
      <c r="K229" s="174"/>
      <c r="L229" s="174"/>
      <c r="M229" s="174"/>
      <c r="N229" s="176"/>
      <c r="O229" s="174"/>
      <c r="P229" s="174"/>
      <c r="Q229" s="46"/>
      <c r="R229" s="26"/>
      <c r="T229" s="26"/>
    </row>
    <row r="230" spans="2:31" ht="15" customHeight="1" x14ac:dyDescent="0.25">
      <c r="B230" s="53"/>
      <c r="C230" s="402"/>
      <c r="E230" s="226" t="s">
        <v>166</v>
      </c>
      <c r="F230" s="174"/>
      <c r="G230" s="174"/>
      <c r="H230" s="174"/>
      <c r="I230" s="174"/>
      <c r="J230" s="174"/>
      <c r="K230" s="205"/>
      <c r="L230" s="174"/>
      <c r="M230" s="174"/>
      <c r="N230" s="193"/>
      <c r="O230" s="174"/>
      <c r="P230" s="174"/>
      <c r="Q230" s="46"/>
      <c r="R230" s="37"/>
      <c r="T230" s="37"/>
    </row>
    <row r="231" spans="2:31" ht="15" customHeight="1" x14ac:dyDescent="0.25">
      <c r="B231" s="53"/>
      <c r="C231" s="402"/>
      <c r="E231" s="176"/>
      <c r="F231" s="174"/>
      <c r="G231" s="174"/>
      <c r="H231" s="174"/>
      <c r="I231" s="174"/>
      <c r="J231" s="174"/>
      <c r="K231" s="205"/>
      <c r="L231" s="174"/>
      <c r="M231" s="174"/>
      <c r="N231" s="193"/>
      <c r="O231" s="244" t="s">
        <v>174</v>
      </c>
      <c r="P231" s="174"/>
      <c r="Q231" s="46"/>
      <c r="R231" s="37"/>
      <c r="T231" s="37"/>
    </row>
    <row r="232" spans="2:31" s="4" customFormat="1" ht="13.5" customHeight="1" x14ac:dyDescent="0.25">
      <c r="B232" s="54"/>
      <c r="C232" s="402"/>
      <c r="D232" s="2"/>
      <c r="E232" s="304" t="s">
        <v>102</v>
      </c>
      <c r="F232" s="305"/>
      <c r="G232" s="306" t="s">
        <v>26</v>
      </c>
      <c r="H232" s="306" t="s">
        <v>0</v>
      </c>
      <c r="I232" s="306" t="s">
        <v>1</v>
      </c>
      <c r="J232" s="306" t="s">
        <v>2</v>
      </c>
      <c r="K232" s="206"/>
      <c r="L232" s="174"/>
      <c r="M232" s="174"/>
      <c r="N232" s="174"/>
      <c r="O232" s="244"/>
      <c r="P232" s="174"/>
      <c r="Q232" s="46"/>
      <c r="R232" s="37"/>
      <c r="T232" s="37"/>
      <c r="U232" s="2"/>
      <c r="V232" s="12"/>
      <c r="W232" s="12"/>
      <c r="X232" s="12"/>
      <c r="Y232" s="12"/>
      <c r="Z232" s="12"/>
      <c r="AA232" s="12"/>
      <c r="AB232" s="12"/>
      <c r="AC232" s="12"/>
      <c r="AD232" s="12"/>
      <c r="AE232" s="12"/>
    </row>
    <row r="233" spans="2:31" ht="13.5" customHeight="1" x14ac:dyDescent="0.2">
      <c r="B233" s="53"/>
      <c r="C233" s="402"/>
      <c r="E233" s="240">
        <f>SUM(G233:J233)</f>
        <v>0</v>
      </c>
      <c r="F233" s="227" t="s">
        <v>15</v>
      </c>
      <c r="G233" s="228">
        <f>'Consolidated Results'!C11</f>
        <v>0</v>
      </c>
      <c r="H233" s="228">
        <f>'Consolidated Results'!D11</f>
        <v>0</v>
      </c>
      <c r="I233" s="228">
        <f>'Consolidated Results'!E11</f>
        <v>0</v>
      </c>
      <c r="J233" s="228">
        <f>'Consolidated Results'!F11</f>
        <v>0</v>
      </c>
      <c r="K233" s="174"/>
      <c r="L233" s="174"/>
      <c r="M233" s="174"/>
      <c r="N233" s="174"/>
      <c r="O233" s="174"/>
      <c r="P233" s="174"/>
      <c r="Q233" s="46"/>
      <c r="R233" s="37"/>
      <c r="T233" s="37"/>
    </row>
    <row r="234" spans="2:31" ht="13.5" customHeight="1" x14ac:dyDescent="0.25">
      <c r="B234" s="53"/>
      <c r="C234" s="402"/>
      <c r="E234" s="241">
        <f>SUM(G234:J234)</f>
        <v>0</v>
      </c>
      <c r="F234" s="229" t="s">
        <v>16</v>
      </c>
      <c r="G234" s="230">
        <f>'Consolidated Results'!C12</f>
        <v>0</v>
      </c>
      <c r="H234" s="230">
        <f>'Consolidated Results'!D12</f>
        <v>0</v>
      </c>
      <c r="I234" s="230">
        <f>'Consolidated Results'!E12</f>
        <v>0</v>
      </c>
      <c r="J234" s="230">
        <f>'Consolidated Results'!F12</f>
        <v>0</v>
      </c>
      <c r="K234" s="174"/>
      <c r="L234" s="174"/>
      <c r="M234" s="174"/>
      <c r="N234" s="174"/>
      <c r="O234" s="174"/>
      <c r="P234" s="174"/>
      <c r="Q234" s="46"/>
      <c r="R234" s="37"/>
      <c r="T234" s="37"/>
      <c r="U234" s="4"/>
    </row>
    <row r="235" spans="2:31" ht="13.5" customHeight="1" x14ac:dyDescent="0.2">
      <c r="B235" s="53"/>
      <c r="C235" s="402"/>
      <c r="E235" s="231"/>
      <c r="F235" s="232"/>
      <c r="G235" s="233"/>
      <c r="H235" s="233"/>
      <c r="I235" s="233"/>
      <c r="J235" s="233"/>
      <c r="K235" s="205"/>
      <c r="L235" s="174"/>
      <c r="M235" s="174"/>
      <c r="N235" s="174"/>
      <c r="O235" s="174"/>
      <c r="P235" s="174"/>
      <c r="Q235" s="46"/>
      <c r="R235" s="27"/>
      <c r="T235" s="27"/>
    </row>
    <row r="236" spans="2:31" ht="13.5" customHeight="1" x14ac:dyDescent="0.2">
      <c r="B236" s="53"/>
      <c r="C236" s="402"/>
      <c r="E236" s="304" t="s">
        <v>89</v>
      </c>
      <c r="F236" s="306"/>
      <c r="G236" s="306" t="s">
        <v>26</v>
      </c>
      <c r="H236" s="306" t="s">
        <v>0</v>
      </c>
      <c r="I236" s="306" t="s">
        <v>1</v>
      </c>
      <c r="J236" s="306" t="s">
        <v>2</v>
      </c>
      <c r="K236" s="205"/>
      <c r="L236" s="174"/>
      <c r="M236" s="174"/>
      <c r="N236" s="174"/>
      <c r="O236" s="174"/>
      <c r="P236" s="209"/>
      <c r="Q236" s="46"/>
      <c r="R236" s="26"/>
      <c r="T236" s="26"/>
    </row>
    <row r="237" spans="2:31" ht="13.5" customHeight="1" x14ac:dyDescent="0.2">
      <c r="B237" s="53"/>
      <c r="C237" s="402"/>
      <c r="E237" s="242">
        <f>SUM(G237:J237)</f>
        <v>0</v>
      </c>
      <c r="F237" s="234" t="s">
        <v>99</v>
      </c>
      <c r="G237" s="228">
        <f>'Consolidated Results'!C20</f>
        <v>0</v>
      </c>
      <c r="H237" s="228">
        <f>'Consolidated Results'!D20</f>
        <v>0</v>
      </c>
      <c r="I237" s="228">
        <f>'Consolidated Results'!E20</f>
        <v>0</v>
      </c>
      <c r="J237" s="228">
        <f>'Consolidated Results'!F20</f>
        <v>0</v>
      </c>
      <c r="K237" s="174"/>
      <c r="L237" s="174"/>
      <c r="M237" s="210"/>
      <c r="N237" s="174"/>
      <c r="O237" s="174"/>
      <c r="P237" s="174"/>
      <c r="Q237" s="47"/>
      <c r="T237" s="37"/>
    </row>
    <row r="238" spans="2:31" ht="13.5" customHeight="1" x14ac:dyDescent="0.2">
      <c r="B238" s="53"/>
      <c r="C238" s="402"/>
      <c r="E238" s="235">
        <f>SUM(G238:J238)</f>
        <v>0</v>
      </c>
      <c r="F238" s="236" t="s">
        <v>100</v>
      </c>
      <c r="G238" s="230">
        <f>'Consolidated Results'!C35</f>
        <v>0</v>
      </c>
      <c r="H238" s="230">
        <f>'Consolidated Results'!D35</f>
        <v>0</v>
      </c>
      <c r="I238" s="230">
        <f>'Consolidated Results'!E35</f>
        <v>0</v>
      </c>
      <c r="J238" s="230">
        <f>'Consolidated Results'!F35</f>
        <v>0</v>
      </c>
      <c r="K238" s="174"/>
      <c r="L238" s="174"/>
      <c r="M238" s="174"/>
      <c r="N238" s="210"/>
      <c r="O238" s="209"/>
      <c r="P238" s="174"/>
      <c r="Q238" s="48"/>
      <c r="T238" s="37"/>
    </row>
    <row r="239" spans="2:31" ht="13.5" customHeight="1" x14ac:dyDescent="0.2">
      <c r="B239" s="53"/>
      <c r="C239" s="402"/>
      <c r="E239" s="237"/>
      <c r="F239" s="194"/>
      <c r="G239" s="195"/>
      <c r="H239" s="236"/>
      <c r="I239" s="236"/>
      <c r="J239" s="233"/>
      <c r="K239" s="205"/>
      <c r="L239" s="210"/>
      <c r="M239" s="174"/>
      <c r="N239" s="174"/>
      <c r="O239" s="174"/>
      <c r="P239" s="174"/>
      <c r="Q239" s="49"/>
      <c r="T239" s="37"/>
    </row>
    <row r="240" spans="2:31" ht="13.5" customHeight="1" x14ac:dyDescent="0.2">
      <c r="B240" s="53"/>
      <c r="C240" s="402"/>
      <c r="E240" s="238" t="s">
        <v>101</v>
      </c>
      <c r="F240" s="194"/>
      <c r="G240" s="239">
        <f>G233+G234-G237-G238</f>
        <v>0</v>
      </c>
      <c r="H240" s="239">
        <f>H233+H234-H237-H238</f>
        <v>0</v>
      </c>
      <c r="I240" s="239">
        <f>I233+I234-I237-I238</f>
        <v>0</v>
      </c>
      <c r="J240" s="239">
        <f>J233+J234-J237-J238</f>
        <v>0</v>
      </c>
      <c r="K240" s="211"/>
      <c r="L240" s="174"/>
      <c r="M240" s="174"/>
      <c r="N240" s="174"/>
      <c r="O240" s="174"/>
      <c r="P240" s="174"/>
      <c r="Q240" s="49"/>
      <c r="T240" s="37"/>
    </row>
    <row r="241" spans="2:17" ht="10.5" customHeight="1" x14ac:dyDescent="0.2">
      <c r="B241" s="53"/>
      <c r="C241" s="402"/>
      <c r="E241" s="212" t="s">
        <v>90</v>
      </c>
      <c r="F241" s="174"/>
      <c r="G241" s="174"/>
      <c r="H241" s="213">
        <f>H240+G240</f>
        <v>0</v>
      </c>
      <c r="I241" s="213">
        <f>I240+H241</f>
        <v>0</v>
      </c>
      <c r="J241" s="213">
        <f>J240+I241</f>
        <v>0</v>
      </c>
      <c r="K241" s="205"/>
      <c r="L241" s="174"/>
      <c r="M241" s="174"/>
      <c r="N241" s="174"/>
      <c r="O241" s="174"/>
      <c r="P241" s="174"/>
      <c r="Q241" s="49"/>
    </row>
    <row r="242" spans="2:17" ht="10.5" customHeight="1" x14ac:dyDescent="0.2">
      <c r="B242" s="53"/>
      <c r="C242" s="402"/>
      <c r="E242" s="176"/>
      <c r="F242" s="174"/>
      <c r="G242" s="174"/>
      <c r="H242" s="174"/>
      <c r="I242" s="174"/>
      <c r="J242" s="174"/>
      <c r="K242" s="174"/>
      <c r="L242" s="174"/>
      <c r="M242" s="174"/>
      <c r="N242" s="174"/>
      <c r="O242" s="174"/>
      <c r="P242" s="174"/>
      <c r="Q242" s="49"/>
    </row>
    <row r="243" spans="2:17" ht="10.5" customHeight="1" x14ac:dyDescent="0.2">
      <c r="B243" s="53"/>
      <c r="C243" s="402"/>
      <c r="E243" s="176"/>
      <c r="F243" s="174"/>
      <c r="G243" s="174"/>
      <c r="H243" s="174"/>
      <c r="I243" s="174"/>
      <c r="J243" s="174"/>
      <c r="K243" s="174"/>
      <c r="L243" s="174"/>
      <c r="M243" s="174"/>
      <c r="N243" s="174"/>
      <c r="O243" s="207"/>
      <c r="P243" s="174"/>
      <c r="Q243" s="42"/>
    </row>
    <row r="244" spans="2:17" ht="10.5" customHeight="1" x14ac:dyDescent="0.2">
      <c r="B244" s="53"/>
      <c r="C244" s="402"/>
      <c r="E244" s="176"/>
      <c r="F244" s="174"/>
      <c r="G244" s="174"/>
      <c r="H244" s="174"/>
      <c r="I244" s="174"/>
      <c r="J244" s="174"/>
      <c r="K244" s="214"/>
      <c r="L244" s="214"/>
      <c r="M244" s="174"/>
      <c r="N244" s="215"/>
      <c r="O244" s="215"/>
      <c r="P244" s="174"/>
      <c r="Q244" s="42"/>
    </row>
    <row r="245" spans="2:17" ht="10.5" customHeight="1" x14ac:dyDescent="0.2">
      <c r="B245" s="53"/>
      <c r="C245" s="402"/>
      <c r="E245" s="216"/>
      <c r="F245" s="172"/>
      <c r="G245" s="172"/>
      <c r="H245" s="172"/>
      <c r="I245" s="172"/>
      <c r="J245" s="217"/>
      <c r="K245" s="174"/>
      <c r="L245" s="174"/>
      <c r="M245" s="174"/>
      <c r="N245" s="174"/>
      <c r="O245" s="207"/>
      <c r="P245" s="174"/>
      <c r="Q245" s="42"/>
    </row>
    <row r="246" spans="2:17" ht="9.75" customHeight="1" x14ac:dyDescent="0.2">
      <c r="B246" s="53"/>
      <c r="E246" s="172"/>
      <c r="F246" s="173"/>
      <c r="G246" s="173"/>
      <c r="H246" s="173"/>
      <c r="I246" s="173"/>
      <c r="J246" s="173"/>
      <c r="K246" s="174"/>
      <c r="L246" s="174"/>
      <c r="M246" s="189"/>
      <c r="N246" s="174"/>
      <c r="O246" s="174"/>
      <c r="P246" s="174"/>
      <c r="Q246" s="42"/>
    </row>
    <row r="247" spans="2:17" ht="9.75" customHeight="1" thickBot="1" x14ac:dyDescent="0.25">
      <c r="B247" s="53"/>
      <c r="E247" s="172"/>
      <c r="F247" s="173"/>
      <c r="G247" s="173"/>
      <c r="H247" s="173"/>
      <c r="I247" s="173"/>
      <c r="J247" s="173"/>
      <c r="K247" s="174"/>
      <c r="L247" s="174"/>
      <c r="M247" s="189"/>
      <c r="N247" s="174"/>
      <c r="O247" s="174"/>
      <c r="P247" s="174"/>
      <c r="Q247" s="42"/>
    </row>
    <row r="248" spans="2:17" ht="9.75" customHeight="1" x14ac:dyDescent="0.25">
      <c r="B248" s="53"/>
      <c r="C248" s="395"/>
      <c r="D248" s="395"/>
      <c r="E248" s="395"/>
      <c r="F248" s="395"/>
      <c r="G248" s="395"/>
      <c r="H248" s="395"/>
      <c r="I248" s="395"/>
      <c r="J248" s="395"/>
      <c r="K248" s="395"/>
      <c r="L248" s="395"/>
      <c r="M248" s="395"/>
      <c r="N248" s="395"/>
      <c r="O248" s="395"/>
      <c r="P248" s="395"/>
      <c r="Q248" s="42"/>
    </row>
    <row r="249" spans="2:17" ht="9.75" customHeight="1" x14ac:dyDescent="0.25">
      <c r="B249" s="53"/>
      <c r="C249" s="61"/>
      <c r="D249" s="62"/>
      <c r="E249" s="61"/>
      <c r="F249" s="61"/>
      <c r="G249" s="61"/>
      <c r="H249" s="61"/>
      <c r="I249" s="61"/>
      <c r="J249" s="61"/>
      <c r="K249" s="61"/>
      <c r="L249" s="61"/>
      <c r="M249" s="61"/>
      <c r="N249" s="61"/>
      <c r="O249" s="61"/>
      <c r="P249" s="63"/>
      <c r="Q249" s="42"/>
    </row>
    <row r="250" spans="2:17" ht="9.75" customHeight="1" x14ac:dyDescent="0.2">
      <c r="B250" s="53"/>
      <c r="C250" s="402" t="s">
        <v>165</v>
      </c>
      <c r="E250" s="172"/>
      <c r="F250" s="173"/>
      <c r="G250" s="173"/>
      <c r="H250" s="173"/>
      <c r="I250" s="173"/>
      <c r="J250" s="173"/>
      <c r="K250" s="174"/>
      <c r="L250" s="174"/>
      <c r="M250" s="171"/>
      <c r="N250" s="174"/>
      <c r="O250" s="174"/>
      <c r="Q250" s="42"/>
    </row>
    <row r="251" spans="2:17" ht="9.75" customHeight="1" x14ac:dyDescent="0.2">
      <c r="B251" s="53"/>
      <c r="C251" s="402"/>
      <c r="E251" s="172"/>
      <c r="F251" s="173"/>
      <c r="G251" s="173"/>
      <c r="H251" s="173"/>
      <c r="I251" s="173"/>
      <c r="J251" s="173"/>
      <c r="K251" s="174"/>
      <c r="L251" s="174"/>
      <c r="M251" s="171"/>
      <c r="N251" s="174"/>
      <c r="O251" s="174"/>
      <c r="Q251" s="42"/>
    </row>
    <row r="252" spans="2:17" ht="9.75" customHeight="1" x14ac:dyDescent="0.2">
      <c r="B252" s="53"/>
      <c r="C252" s="402"/>
      <c r="E252" s="172"/>
      <c r="F252" s="173"/>
      <c r="G252" s="173"/>
      <c r="H252" s="173"/>
      <c r="I252" s="173"/>
      <c r="J252" s="173"/>
      <c r="K252" s="174"/>
      <c r="L252" s="174"/>
      <c r="M252" s="171"/>
      <c r="N252" s="174"/>
      <c r="O252" s="174"/>
      <c r="Q252" s="42"/>
    </row>
    <row r="253" spans="2:17" ht="9.75" customHeight="1" x14ac:dyDescent="0.2">
      <c r="B253" s="53"/>
      <c r="C253" s="402"/>
      <c r="E253" s="172"/>
      <c r="F253" s="173"/>
      <c r="G253" s="173"/>
      <c r="H253" s="173"/>
      <c r="I253" s="173"/>
      <c r="J253" s="173"/>
      <c r="K253" s="174"/>
      <c r="L253" s="174"/>
      <c r="M253" s="171"/>
      <c r="N253" s="174"/>
      <c r="O253" s="174"/>
      <c r="Q253" s="42"/>
    </row>
    <row r="254" spans="2:17" ht="9.75" customHeight="1" x14ac:dyDescent="0.2">
      <c r="B254" s="53"/>
      <c r="C254" s="402"/>
      <c r="E254" s="172"/>
      <c r="F254" s="173"/>
      <c r="G254" s="173"/>
      <c r="H254" s="173"/>
      <c r="I254" s="173"/>
      <c r="J254" s="173"/>
      <c r="K254" s="174"/>
      <c r="L254" s="174"/>
      <c r="M254" s="171"/>
      <c r="N254" s="174"/>
      <c r="O254" s="174"/>
      <c r="Q254" s="42"/>
    </row>
    <row r="255" spans="2:17" ht="9.75" customHeight="1" x14ac:dyDescent="0.2">
      <c r="B255" s="53"/>
      <c r="C255" s="402"/>
      <c r="E255" s="172"/>
      <c r="F255" s="173"/>
      <c r="G255" s="173"/>
      <c r="H255" s="173"/>
      <c r="I255" s="173"/>
      <c r="J255" s="173"/>
      <c r="K255" s="174"/>
      <c r="L255" s="174"/>
      <c r="M255" s="171"/>
      <c r="N255" s="174"/>
      <c r="O255" s="174"/>
      <c r="Q255" s="42"/>
    </row>
    <row r="256" spans="2:17" ht="9.75" customHeight="1" x14ac:dyDescent="0.2">
      <c r="B256" s="53"/>
      <c r="C256" s="402"/>
      <c r="E256" s="172"/>
      <c r="F256" s="173"/>
      <c r="G256" s="173"/>
      <c r="H256" s="173"/>
      <c r="I256" s="173"/>
      <c r="J256" s="173"/>
      <c r="K256" s="174"/>
      <c r="L256" s="174"/>
      <c r="M256" s="171"/>
      <c r="N256" s="174"/>
      <c r="O256" s="174"/>
      <c r="Q256" s="42"/>
    </row>
    <row r="257" spans="2:22" ht="15" customHeight="1" x14ac:dyDescent="0.25">
      <c r="B257" s="53"/>
      <c r="C257" s="402"/>
      <c r="D257" s="155"/>
      <c r="E257" s="226" t="s">
        <v>206</v>
      </c>
      <c r="F257" s="186"/>
      <c r="G257" s="186"/>
      <c r="H257" s="186"/>
      <c r="I257" s="186"/>
      <c r="J257" s="174"/>
      <c r="K257" s="174"/>
      <c r="L257" s="174"/>
      <c r="M257" s="174"/>
      <c r="N257" s="174"/>
      <c r="O257" s="174"/>
      <c r="Q257" s="50"/>
      <c r="S257" s="25"/>
    </row>
    <row r="258" spans="2:22" ht="9.75" customHeight="1" x14ac:dyDescent="0.2">
      <c r="B258" s="53"/>
      <c r="C258" s="402"/>
      <c r="D258" s="155"/>
      <c r="E258" s="176"/>
      <c r="F258" s="174"/>
      <c r="G258" s="174"/>
      <c r="H258" s="174"/>
      <c r="I258" s="174"/>
      <c r="J258" s="174"/>
      <c r="K258" s="174"/>
      <c r="L258" s="174"/>
      <c r="M258" s="174"/>
      <c r="N258" s="174"/>
      <c r="O258" s="174"/>
      <c r="Q258" s="50"/>
      <c r="S258" s="25"/>
      <c r="U258" s="24"/>
    </row>
    <row r="259" spans="2:22" ht="9.75" customHeight="1" x14ac:dyDescent="0.2">
      <c r="B259" s="53"/>
      <c r="C259" s="402"/>
      <c r="D259" s="155"/>
      <c r="E259" s="176"/>
      <c r="F259" s="174"/>
      <c r="G259" s="174"/>
      <c r="H259" s="174"/>
      <c r="I259" s="174"/>
      <c r="J259" s="174"/>
      <c r="K259" s="174"/>
      <c r="L259" s="174"/>
      <c r="M259" s="174"/>
      <c r="N259" s="174"/>
      <c r="O259" s="174"/>
      <c r="Q259" s="50"/>
      <c r="S259" s="25"/>
      <c r="U259" s="24"/>
    </row>
    <row r="260" spans="2:22" ht="9.75" customHeight="1" x14ac:dyDescent="0.2">
      <c r="B260" s="53"/>
      <c r="C260" s="402"/>
      <c r="D260" s="155"/>
      <c r="E260" s="176"/>
      <c r="F260" s="174"/>
      <c r="G260" s="178"/>
      <c r="H260" s="179"/>
      <c r="I260" s="174"/>
      <c r="J260" s="174"/>
      <c r="K260" s="174"/>
      <c r="L260" s="174"/>
      <c r="M260" s="174"/>
      <c r="N260" s="174"/>
      <c r="O260" s="174"/>
      <c r="Q260" s="50"/>
      <c r="S260" s="25"/>
      <c r="U260" s="24"/>
    </row>
    <row r="261" spans="2:22" ht="9.75" customHeight="1" x14ac:dyDescent="0.2">
      <c r="B261" s="53"/>
      <c r="C261" s="402"/>
      <c r="D261" s="155"/>
      <c r="E261" s="176"/>
      <c r="F261" s="174" t="s">
        <v>207</v>
      </c>
      <c r="G261" s="178"/>
      <c r="H261" s="179"/>
      <c r="I261" s="176"/>
      <c r="J261" s="174"/>
      <c r="K261" s="174"/>
      <c r="L261" s="174"/>
      <c r="M261" s="174"/>
      <c r="N261" s="174"/>
      <c r="O261" s="174"/>
      <c r="Q261" s="50"/>
      <c r="S261" s="24"/>
      <c r="U261" s="24"/>
    </row>
    <row r="262" spans="2:22" ht="9.75" customHeight="1" x14ac:dyDescent="0.2">
      <c r="B262" s="53"/>
      <c r="C262" s="402"/>
      <c r="D262" s="155"/>
      <c r="E262" s="176"/>
      <c r="F262" s="180"/>
      <c r="G262" s="178"/>
      <c r="H262" s="176"/>
      <c r="I262" s="176"/>
      <c r="J262" s="174"/>
      <c r="K262" s="174"/>
      <c r="L262" s="174"/>
      <c r="M262" s="174"/>
      <c r="N262" s="174"/>
      <c r="O262" s="174"/>
      <c r="Q262" s="50"/>
      <c r="S262" s="29"/>
      <c r="U262" s="24"/>
    </row>
    <row r="263" spans="2:22" ht="9.75" customHeight="1" x14ac:dyDescent="0.2">
      <c r="B263" s="53"/>
      <c r="C263" s="402"/>
      <c r="E263" s="174"/>
      <c r="F263" s="174"/>
      <c r="G263" s="174"/>
      <c r="H263" s="174"/>
      <c r="I263" s="174"/>
      <c r="J263" s="174"/>
      <c r="K263" s="174"/>
      <c r="L263" s="174"/>
      <c r="M263" s="174"/>
      <c r="N263" s="174"/>
      <c r="O263" s="174"/>
      <c r="Q263" s="50"/>
      <c r="S263" s="28"/>
      <c r="U263" s="28"/>
    </row>
    <row r="264" spans="2:22" ht="9.75" customHeight="1" x14ac:dyDescent="0.2">
      <c r="B264" s="53"/>
      <c r="C264" s="402"/>
      <c r="E264" s="174"/>
      <c r="F264" s="174"/>
      <c r="G264" s="174"/>
      <c r="H264" s="174"/>
      <c r="I264" s="174"/>
      <c r="J264" s="174"/>
      <c r="K264" s="174"/>
      <c r="L264" s="174"/>
      <c r="M264" s="174"/>
      <c r="N264" s="174"/>
      <c r="O264" s="174"/>
      <c r="Q264" s="50"/>
      <c r="S264" s="28"/>
      <c r="U264" s="28"/>
    </row>
    <row r="265" spans="2:22" ht="9.75" customHeight="1" x14ac:dyDescent="0.2">
      <c r="B265" s="53"/>
      <c r="C265" s="402"/>
      <c r="E265" s="176"/>
      <c r="F265" s="174"/>
      <c r="G265" s="174"/>
      <c r="H265" s="174"/>
      <c r="I265" s="174"/>
      <c r="J265" s="177"/>
      <c r="K265" s="174"/>
      <c r="L265" s="174"/>
      <c r="M265" s="174"/>
      <c r="N265" s="174"/>
      <c r="O265" s="174"/>
      <c r="Q265" s="51"/>
      <c r="S265" s="8"/>
      <c r="U265" s="28"/>
    </row>
    <row r="266" spans="2:22" ht="9.75" customHeight="1" x14ac:dyDescent="0.2">
      <c r="B266" s="53"/>
      <c r="C266" s="402"/>
      <c r="E266" s="176"/>
      <c r="F266" s="174"/>
      <c r="G266" s="174"/>
      <c r="H266" s="174"/>
      <c r="I266" s="174"/>
      <c r="J266" s="174"/>
      <c r="K266" s="174"/>
      <c r="L266" s="174"/>
      <c r="M266" s="174"/>
      <c r="N266" s="174"/>
      <c r="O266" s="174"/>
      <c r="Q266" s="51"/>
      <c r="S266" s="24"/>
      <c r="U266" s="24"/>
    </row>
    <row r="267" spans="2:22" ht="9.75" customHeight="1" x14ac:dyDescent="0.2">
      <c r="B267" s="53"/>
      <c r="C267" s="402"/>
      <c r="E267" s="176"/>
      <c r="F267" s="174"/>
      <c r="G267" s="178"/>
      <c r="H267" s="174"/>
      <c r="I267" s="174"/>
      <c r="J267" s="174"/>
      <c r="K267" s="174"/>
      <c r="L267" s="174"/>
      <c r="M267" s="174"/>
      <c r="N267" s="174"/>
      <c r="O267" s="174"/>
      <c r="Q267" s="50"/>
    </row>
    <row r="268" spans="2:22" ht="9.75" customHeight="1" x14ac:dyDescent="0.2">
      <c r="B268" s="53"/>
      <c r="C268" s="402"/>
      <c r="E268" s="179"/>
      <c r="F268" s="180"/>
      <c r="G268" s="180"/>
      <c r="H268" s="180"/>
      <c r="I268" s="180"/>
      <c r="J268" s="180"/>
      <c r="K268" s="180"/>
      <c r="L268" s="174"/>
      <c r="M268" s="174"/>
      <c r="N268" s="174"/>
      <c r="O268" s="174"/>
      <c r="Q268" s="50"/>
      <c r="S268" s="25"/>
      <c r="U268" s="24"/>
    </row>
    <row r="269" spans="2:22" ht="10.5" customHeight="1" x14ac:dyDescent="0.2">
      <c r="B269" s="53"/>
      <c r="C269" s="402"/>
      <c r="E269" s="2"/>
      <c r="J269" s="186"/>
      <c r="K269" s="186"/>
      <c r="L269" s="174"/>
      <c r="M269" s="174"/>
      <c r="N269" s="174"/>
      <c r="O269" s="174"/>
      <c r="Q269" s="42"/>
      <c r="S269" s="25"/>
      <c r="U269" s="11"/>
      <c r="V269" s="23"/>
    </row>
    <row r="270" spans="2:22" ht="9.75" customHeight="1" x14ac:dyDescent="0.2">
      <c r="B270" s="53"/>
      <c r="C270" s="402"/>
      <c r="E270" s="2"/>
      <c r="J270" s="174"/>
      <c r="K270" s="174"/>
      <c r="L270" s="174"/>
      <c r="M270" s="174"/>
      <c r="N270" s="174"/>
      <c r="O270" s="174"/>
      <c r="Q270" s="50"/>
      <c r="S270" s="25"/>
      <c r="U270" s="11"/>
      <c r="V270" s="23"/>
    </row>
    <row r="271" spans="2:22" ht="15" customHeight="1" x14ac:dyDescent="0.25">
      <c r="B271" s="53"/>
      <c r="C271" s="402"/>
      <c r="D271" s="67"/>
      <c r="E271" s="187" t="s">
        <v>167</v>
      </c>
      <c r="F271" s="186"/>
      <c r="G271" s="186"/>
      <c r="H271" s="186"/>
      <c r="I271" s="186"/>
      <c r="J271" s="174"/>
      <c r="K271" s="174"/>
      <c r="L271" s="174"/>
      <c r="M271" s="174"/>
      <c r="N271" s="174"/>
      <c r="O271" s="174"/>
      <c r="Q271" s="50"/>
      <c r="S271" s="25"/>
    </row>
    <row r="272" spans="2:22" ht="9.75" customHeight="1" x14ac:dyDescent="0.2">
      <c r="B272" s="53"/>
      <c r="C272" s="402"/>
      <c r="D272" s="67"/>
      <c r="E272" s="176"/>
      <c r="F272" s="174"/>
      <c r="G272" s="174"/>
      <c r="H272" s="174"/>
      <c r="I272" s="174"/>
      <c r="J272" s="174"/>
      <c r="K272" s="174"/>
      <c r="L272" s="174"/>
      <c r="M272" s="174"/>
      <c r="N272" s="174"/>
      <c r="O272" s="174"/>
      <c r="Q272" s="50"/>
      <c r="S272" s="25"/>
      <c r="U272" s="24"/>
    </row>
    <row r="273" spans="2:22" ht="9.75" customHeight="1" x14ac:dyDescent="0.2">
      <c r="B273" s="53"/>
      <c r="C273" s="402"/>
      <c r="D273" s="67"/>
      <c r="E273" s="176"/>
      <c r="F273" s="174"/>
      <c r="G273" s="174"/>
      <c r="H273" s="174"/>
      <c r="I273" s="174"/>
      <c r="J273" s="174"/>
      <c r="K273" s="174"/>
      <c r="L273" s="174"/>
      <c r="M273" s="174"/>
      <c r="N273" s="174"/>
      <c r="O273" s="174"/>
      <c r="Q273" s="50"/>
      <c r="S273" s="25"/>
      <c r="U273" s="24"/>
    </row>
    <row r="274" spans="2:22" ht="9.75" customHeight="1" x14ac:dyDescent="0.2">
      <c r="B274" s="53"/>
      <c r="C274" s="402"/>
      <c r="D274" s="67"/>
      <c r="E274" s="176"/>
      <c r="F274" s="174"/>
      <c r="G274" s="178"/>
      <c r="H274" s="179"/>
      <c r="I274" s="174"/>
      <c r="J274" s="174"/>
      <c r="K274" s="174"/>
      <c r="L274" s="174"/>
      <c r="M274" s="174"/>
      <c r="N274" s="174"/>
      <c r="O274" s="174"/>
      <c r="Q274" s="50"/>
      <c r="S274" s="25"/>
      <c r="U274" s="24"/>
    </row>
    <row r="275" spans="2:22" ht="9.75" customHeight="1" x14ac:dyDescent="0.2">
      <c r="B275" s="53"/>
      <c r="C275" s="402"/>
      <c r="D275" s="67"/>
      <c r="E275" s="176"/>
      <c r="F275" s="174" t="s">
        <v>106</v>
      </c>
      <c r="G275" s="178"/>
      <c r="H275" s="179"/>
      <c r="I275" s="176"/>
      <c r="J275" s="174"/>
      <c r="K275" s="174"/>
      <c r="L275" s="174"/>
      <c r="M275" s="174"/>
      <c r="N275" s="174"/>
      <c r="O275" s="174"/>
      <c r="Q275" s="50"/>
      <c r="S275" s="24"/>
      <c r="U275" s="24"/>
    </row>
    <row r="276" spans="2:22" ht="9.75" customHeight="1" x14ac:dyDescent="0.2">
      <c r="B276" s="53"/>
      <c r="C276" s="402"/>
      <c r="D276" s="67"/>
      <c r="E276" s="176"/>
      <c r="F276" s="180"/>
      <c r="G276" s="178"/>
      <c r="H276" s="176"/>
      <c r="I276" s="176"/>
      <c r="J276" s="174"/>
      <c r="K276" s="400" t="s">
        <v>215</v>
      </c>
      <c r="L276" s="174"/>
      <c r="M276" s="174"/>
      <c r="N276" s="174"/>
      <c r="O276" s="174"/>
      <c r="Q276" s="50"/>
      <c r="S276" s="29"/>
      <c r="U276" s="24"/>
    </row>
    <row r="277" spans="2:22" ht="9.75" customHeight="1" x14ac:dyDescent="0.2">
      <c r="B277" s="53"/>
      <c r="C277" s="402"/>
      <c r="D277" s="67"/>
      <c r="E277" s="176"/>
      <c r="F277" s="180"/>
      <c r="G277" s="178"/>
      <c r="H277" s="174"/>
      <c r="I277" s="176"/>
      <c r="J277" s="174"/>
      <c r="K277" s="174"/>
      <c r="L277" s="174"/>
      <c r="M277" s="174"/>
      <c r="N277" s="174"/>
      <c r="O277" s="174"/>
      <c r="Q277" s="50"/>
      <c r="R277" s="36"/>
      <c r="S277" s="24"/>
      <c r="U277" s="24"/>
    </row>
    <row r="278" spans="2:22" ht="9.75" customHeight="1" x14ac:dyDescent="0.2">
      <c r="B278" s="53"/>
      <c r="C278" s="402"/>
      <c r="D278" s="67"/>
      <c r="E278" s="176"/>
      <c r="F278" s="174"/>
      <c r="G278" s="178"/>
      <c r="H278" s="174"/>
      <c r="I278" s="177"/>
      <c r="J278" s="174"/>
      <c r="K278" s="174"/>
      <c r="L278" s="174"/>
      <c r="M278" s="174"/>
      <c r="N278" s="174"/>
      <c r="O278" s="174"/>
      <c r="Q278" s="50"/>
      <c r="R278" s="36"/>
      <c r="S278" s="28"/>
      <c r="U278" s="28"/>
      <c r="V278" s="8"/>
    </row>
    <row r="279" spans="2:22" ht="9.75" customHeight="1" x14ac:dyDescent="0.2">
      <c r="B279" s="53"/>
      <c r="C279" s="402"/>
      <c r="D279" s="67"/>
      <c r="E279" s="176"/>
      <c r="F279" s="180" t="s">
        <v>107</v>
      </c>
      <c r="G279" s="181"/>
      <c r="H279" s="174"/>
      <c r="I279" s="174"/>
      <c r="J279" s="174"/>
      <c r="K279" s="174"/>
      <c r="L279" s="174"/>
      <c r="M279" s="174"/>
      <c r="N279" s="174"/>
      <c r="O279" s="174"/>
      <c r="Q279" s="50"/>
      <c r="R279" s="36"/>
      <c r="S279" s="28"/>
      <c r="U279" s="28"/>
      <c r="V279" s="30"/>
    </row>
    <row r="280" spans="2:22" ht="9.75" customHeight="1" x14ac:dyDescent="0.2">
      <c r="B280" s="53"/>
      <c r="C280" s="402"/>
      <c r="E280" s="176"/>
      <c r="F280" s="174"/>
      <c r="G280" s="181"/>
      <c r="H280" s="174"/>
      <c r="I280" s="174"/>
      <c r="J280" s="174"/>
      <c r="K280" s="188" t="s">
        <v>111</v>
      </c>
      <c r="L280" s="174"/>
      <c r="M280" s="174"/>
      <c r="N280" s="174"/>
      <c r="O280" s="174"/>
      <c r="Q280" s="50"/>
      <c r="R280" s="36"/>
    </row>
    <row r="281" spans="2:22" ht="9.75" customHeight="1" x14ac:dyDescent="0.2">
      <c r="B281" s="53"/>
      <c r="C281" s="402"/>
      <c r="D281" s="67"/>
      <c r="E281" s="176"/>
      <c r="F281" s="181"/>
      <c r="G281" s="181"/>
      <c r="H281" s="174"/>
      <c r="I281" s="174"/>
      <c r="J281" s="174"/>
      <c r="K281" s="174"/>
      <c r="L281" s="174"/>
      <c r="M281" s="174"/>
      <c r="N281" s="174"/>
      <c r="O281" s="174"/>
      <c r="Q281" s="50"/>
      <c r="R281" s="36"/>
    </row>
    <row r="282" spans="2:22" ht="9.75" customHeight="1" x14ac:dyDescent="0.2">
      <c r="B282" s="53"/>
      <c r="C282" s="402"/>
      <c r="D282" s="67"/>
      <c r="E282" s="176"/>
      <c r="F282" s="181"/>
      <c r="G282" s="179"/>
      <c r="H282" s="174"/>
      <c r="I282" s="174"/>
      <c r="J282" s="174"/>
      <c r="K282" s="409" t="s">
        <v>177</v>
      </c>
      <c r="L282" s="409"/>
      <c r="M282" s="409"/>
      <c r="N282" s="409"/>
      <c r="O282" s="409"/>
      <c r="Q282" s="42"/>
      <c r="R282" s="36"/>
      <c r="S282" s="23"/>
      <c r="U282" s="23"/>
    </row>
    <row r="283" spans="2:22" ht="9.75" customHeight="1" x14ac:dyDescent="0.2">
      <c r="B283" s="53"/>
      <c r="C283" s="402"/>
      <c r="D283" s="67"/>
      <c r="E283" s="176"/>
      <c r="F283" s="180" t="s">
        <v>112</v>
      </c>
      <c r="G283" s="174"/>
      <c r="H283" s="174"/>
      <c r="I283" s="174"/>
      <c r="J283" s="174"/>
      <c r="K283" s="409"/>
      <c r="L283" s="409"/>
      <c r="M283" s="409"/>
      <c r="N283" s="409"/>
      <c r="O283" s="409"/>
      <c r="Q283" s="42"/>
      <c r="R283" s="36"/>
    </row>
    <row r="284" spans="2:22" ht="9.75" customHeight="1" x14ac:dyDescent="0.2">
      <c r="B284" s="53"/>
      <c r="C284" s="402"/>
      <c r="D284" s="67"/>
      <c r="E284" s="176"/>
      <c r="F284" s="174"/>
      <c r="G284" s="174"/>
      <c r="H284" s="174"/>
      <c r="I284" s="174"/>
      <c r="J284" s="174"/>
      <c r="K284" s="409"/>
      <c r="L284" s="409"/>
      <c r="M284" s="409"/>
      <c r="N284" s="409"/>
      <c r="O284" s="409"/>
      <c r="Q284" s="42"/>
      <c r="R284" s="36"/>
    </row>
    <row r="285" spans="2:22" ht="9.75" customHeight="1" x14ac:dyDescent="0.2">
      <c r="B285" s="53"/>
      <c r="C285" s="402"/>
      <c r="D285" s="67"/>
      <c r="E285" s="176"/>
      <c r="F285" s="174"/>
      <c r="G285" s="174"/>
      <c r="H285" s="174"/>
      <c r="I285" s="174"/>
      <c r="J285" s="174"/>
      <c r="K285" s="409"/>
      <c r="L285" s="409"/>
      <c r="M285" s="409"/>
      <c r="N285" s="409"/>
      <c r="O285" s="409"/>
      <c r="Q285" s="42"/>
      <c r="R285" s="36"/>
    </row>
    <row r="286" spans="2:22" ht="9.75" customHeight="1" x14ac:dyDescent="0.2">
      <c r="B286" s="53"/>
      <c r="C286" s="402"/>
      <c r="D286" s="67"/>
      <c r="E286" s="176"/>
      <c r="F286" s="174"/>
      <c r="G286" s="174"/>
      <c r="H286" s="174"/>
      <c r="I286" s="174"/>
      <c r="J286" s="174"/>
      <c r="K286" s="409"/>
      <c r="L286" s="409"/>
      <c r="M286" s="409"/>
      <c r="N286" s="409"/>
      <c r="O286" s="409"/>
      <c r="Q286" s="42"/>
      <c r="R286" s="36"/>
    </row>
    <row r="287" spans="2:22" ht="9.75" customHeight="1" x14ac:dyDescent="0.2">
      <c r="B287" s="53"/>
      <c r="C287" s="402"/>
      <c r="E287" s="176"/>
      <c r="F287" s="180" t="s">
        <v>108</v>
      </c>
      <c r="G287" s="174"/>
      <c r="H287" s="174"/>
      <c r="I287" s="174"/>
      <c r="J287" s="174"/>
      <c r="K287" s="409"/>
      <c r="L287" s="409"/>
      <c r="M287" s="409"/>
      <c r="N287" s="409"/>
      <c r="O287" s="409"/>
      <c r="Q287" s="42"/>
      <c r="R287" s="36"/>
    </row>
    <row r="288" spans="2:22" ht="9.75" customHeight="1" x14ac:dyDescent="0.2">
      <c r="B288" s="53"/>
      <c r="C288" s="402"/>
      <c r="D288" s="67"/>
      <c r="E288" s="176"/>
      <c r="F288" s="180"/>
      <c r="G288" s="174"/>
      <c r="H288" s="174"/>
      <c r="I288" s="174"/>
      <c r="J288" s="174"/>
      <c r="K288" s="174"/>
      <c r="L288" s="174"/>
      <c r="M288" s="174"/>
      <c r="N288" s="174"/>
      <c r="O288" s="174"/>
      <c r="Q288" s="42"/>
      <c r="R288" s="36"/>
    </row>
    <row r="289" spans="2:18" ht="9.75" customHeight="1" x14ac:dyDescent="0.2">
      <c r="B289" s="53"/>
      <c r="C289" s="402"/>
      <c r="D289" s="67"/>
      <c r="E289" s="176"/>
      <c r="F289" s="180"/>
      <c r="G289" s="174"/>
      <c r="H289" s="174"/>
      <c r="I289" s="174"/>
      <c r="J289" s="174"/>
      <c r="K289" s="174"/>
      <c r="L289" s="174"/>
      <c r="M289" s="174"/>
      <c r="N289" s="174"/>
      <c r="O289" s="174"/>
      <c r="Q289" s="42"/>
      <c r="R289" s="36"/>
    </row>
    <row r="290" spans="2:18" ht="9.75" customHeight="1" x14ac:dyDescent="0.2">
      <c r="B290" s="53"/>
      <c r="C290" s="402"/>
      <c r="D290" s="67"/>
      <c r="E290" s="176"/>
      <c r="F290" s="174"/>
      <c r="G290" s="174"/>
      <c r="H290" s="174"/>
      <c r="I290" s="174"/>
      <c r="J290" s="174"/>
      <c r="K290" s="174"/>
      <c r="L290" s="174"/>
      <c r="M290" s="174"/>
      <c r="N290" s="174"/>
      <c r="O290" s="174"/>
      <c r="Q290" s="42"/>
      <c r="R290" s="36"/>
    </row>
    <row r="291" spans="2:18" ht="9.75" customHeight="1" x14ac:dyDescent="0.2">
      <c r="B291" s="53"/>
      <c r="C291" s="402"/>
      <c r="E291" s="176"/>
      <c r="F291" s="182" t="s">
        <v>109</v>
      </c>
      <c r="G291" s="174"/>
      <c r="H291" s="174"/>
      <c r="I291" s="174"/>
      <c r="J291" s="174"/>
      <c r="K291" s="174"/>
      <c r="L291" s="174"/>
      <c r="M291" s="174"/>
      <c r="N291" s="174"/>
      <c r="O291" s="174"/>
      <c r="Q291" s="42"/>
      <c r="R291" s="36"/>
    </row>
    <row r="292" spans="2:18" ht="9.75" customHeight="1" x14ac:dyDescent="0.2">
      <c r="B292" s="53"/>
      <c r="C292" s="402"/>
      <c r="E292" s="176"/>
      <c r="F292" s="174"/>
      <c r="G292" s="174"/>
      <c r="H292" s="174"/>
      <c r="I292" s="174"/>
      <c r="J292" s="174"/>
      <c r="K292" s="174"/>
      <c r="L292" s="174"/>
      <c r="M292" s="174"/>
      <c r="N292" s="174"/>
      <c r="O292" s="174"/>
      <c r="Q292" s="42"/>
      <c r="R292" s="36"/>
    </row>
    <row r="293" spans="2:18" ht="9.75" customHeight="1" x14ac:dyDescent="0.2">
      <c r="B293" s="53"/>
      <c r="C293" s="402"/>
      <c r="E293" s="176"/>
      <c r="F293" s="174"/>
      <c r="G293" s="174"/>
      <c r="H293" s="174"/>
      <c r="I293" s="174"/>
      <c r="J293" s="174"/>
      <c r="K293" s="183" t="s">
        <v>113</v>
      </c>
      <c r="L293" s="174"/>
      <c r="M293" s="174"/>
      <c r="N293" s="174"/>
      <c r="O293" s="174"/>
      <c r="Q293" s="42"/>
      <c r="R293" s="36"/>
    </row>
    <row r="294" spans="2:18" ht="9.75" customHeight="1" x14ac:dyDescent="0.2">
      <c r="B294" s="53"/>
      <c r="C294" s="402"/>
      <c r="E294" s="176"/>
      <c r="F294" s="174"/>
      <c r="G294" s="174"/>
      <c r="H294" s="174"/>
      <c r="I294" s="174"/>
      <c r="J294" s="174"/>
      <c r="K294" s="183" t="s">
        <v>115</v>
      </c>
      <c r="L294" s="174"/>
      <c r="M294" s="174"/>
      <c r="N294" s="174"/>
      <c r="O294" s="174"/>
      <c r="P294" s="33"/>
      <c r="Q294" s="42"/>
      <c r="R294" s="36"/>
    </row>
    <row r="295" spans="2:18" ht="10.5" customHeight="1" x14ac:dyDescent="0.2">
      <c r="B295" s="53"/>
      <c r="C295" s="402"/>
      <c r="E295" s="176"/>
      <c r="F295" s="182" t="s">
        <v>110</v>
      </c>
      <c r="G295" s="174"/>
      <c r="H295" s="174"/>
      <c r="I295" s="174"/>
      <c r="J295" s="174"/>
      <c r="K295" s="183" t="s">
        <v>114</v>
      </c>
      <c r="L295" s="174"/>
      <c r="M295" s="174"/>
      <c r="N295" s="174"/>
      <c r="O295" s="174"/>
      <c r="P295" s="33"/>
      <c r="Q295" s="42"/>
      <c r="R295" s="36"/>
    </row>
    <row r="296" spans="2:18" ht="10.5" customHeight="1" x14ac:dyDescent="0.2">
      <c r="B296" s="53"/>
      <c r="C296" s="402"/>
      <c r="E296" s="176"/>
      <c r="F296" s="174"/>
      <c r="G296" s="174"/>
      <c r="H296" s="174"/>
      <c r="I296" s="174"/>
      <c r="J296" s="174"/>
      <c r="K296" s="184" t="s">
        <v>148</v>
      </c>
      <c r="L296" s="174"/>
      <c r="M296" s="174"/>
      <c r="N296" s="174"/>
      <c r="O296" s="174"/>
      <c r="Q296" s="42"/>
      <c r="R296" s="36"/>
    </row>
    <row r="297" spans="2:18" ht="10.5" customHeight="1" x14ac:dyDescent="0.2">
      <c r="B297" s="53"/>
      <c r="E297" s="176"/>
      <c r="F297" s="174"/>
      <c r="G297" s="174"/>
      <c r="H297" s="174"/>
      <c r="I297" s="174"/>
      <c r="J297" s="174"/>
      <c r="K297" s="174"/>
      <c r="L297" s="174"/>
      <c r="M297" s="174"/>
      <c r="N297" s="174"/>
      <c r="O297" s="174"/>
      <c r="Q297" s="42"/>
      <c r="R297" s="36"/>
    </row>
    <row r="298" spans="2:18" ht="10.5" customHeight="1" x14ac:dyDescent="0.2">
      <c r="B298" s="53"/>
      <c r="E298" s="176"/>
      <c r="F298" s="174"/>
      <c r="G298" s="174"/>
      <c r="H298" s="174"/>
      <c r="I298" s="174"/>
      <c r="J298" s="174"/>
      <c r="K298" s="174"/>
      <c r="L298" s="185"/>
      <c r="M298" s="185"/>
      <c r="N298" s="185"/>
      <c r="O298" s="185"/>
      <c r="Q298" s="42"/>
      <c r="R298" s="36"/>
    </row>
    <row r="299" spans="2:18" ht="10.5" customHeight="1" x14ac:dyDescent="0.2">
      <c r="B299" s="53"/>
      <c r="E299" s="176"/>
      <c r="F299" s="174"/>
      <c r="G299" s="174"/>
      <c r="H299" s="174"/>
      <c r="I299" s="174"/>
      <c r="J299" s="174"/>
      <c r="K299" s="174" t="s">
        <v>181</v>
      </c>
      <c r="L299" s="185"/>
      <c r="M299" s="185"/>
      <c r="N299" s="185"/>
      <c r="O299" s="185"/>
      <c r="Q299" s="52"/>
      <c r="R299" s="36"/>
    </row>
    <row r="300" spans="2:18" ht="10.5" customHeight="1" x14ac:dyDescent="0.2">
      <c r="B300" s="53"/>
      <c r="E300" s="176"/>
      <c r="F300" s="174"/>
      <c r="G300" s="174"/>
      <c r="H300" s="174"/>
      <c r="I300" s="174"/>
      <c r="J300" s="174"/>
      <c r="K300" s="174"/>
      <c r="L300" s="185"/>
      <c r="M300" s="185"/>
      <c r="N300" s="185"/>
      <c r="O300" s="185"/>
      <c r="Q300" s="52"/>
      <c r="R300" s="36"/>
    </row>
    <row r="301" spans="2:18" ht="10.5" customHeight="1" x14ac:dyDescent="0.2">
      <c r="B301" s="53"/>
      <c r="E301" s="176"/>
      <c r="F301" s="174"/>
      <c r="G301" s="174"/>
      <c r="H301" s="174"/>
      <c r="I301" s="174"/>
      <c r="J301" s="174"/>
      <c r="K301" s="174"/>
      <c r="L301" s="174"/>
      <c r="M301" s="174"/>
      <c r="N301" s="174"/>
      <c r="O301" s="174"/>
      <c r="Q301" s="52"/>
      <c r="R301" s="36"/>
    </row>
    <row r="302" spans="2:18" ht="9.75" customHeight="1" x14ac:dyDescent="0.2">
      <c r="B302" s="55"/>
      <c r="C302" s="40"/>
      <c r="D302" s="40"/>
      <c r="E302" s="41"/>
      <c r="F302" s="40"/>
      <c r="G302" s="40"/>
      <c r="H302" s="40"/>
      <c r="I302" s="40"/>
      <c r="J302" s="40"/>
      <c r="K302" s="40"/>
      <c r="L302" s="40"/>
      <c r="M302" s="40"/>
      <c r="N302" s="40"/>
      <c r="O302" s="40"/>
      <c r="P302" s="40"/>
      <c r="Q302" s="56"/>
      <c r="R302" s="36"/>
    </row>
  </sheetData>
  <sheetProtection sheet="1" objects="1" scenarios="1"/>
  <mergeCells count="71">
    <mergeCell ref="E57:O59"/>
    <mergeCell ref="N120:O120"/>
    <mergeCell ref="E107:O109"/>
    <mergeCell ref="N110:O110"/>
    <mergeCell ref="N111:O111"/>
    <mergeCell ref="E116:O118"/>
    <mergeCell ref="N119:O119"/>
    <mergeCell ref="N60:O60"/>
    <mergeCell ref="N98:O98"/>
    <mergeCell ref="N99:O99"/>
    <mergeCell ref="N129:O129"/>
    <mergeCell ref="N128:O128"/>
    <mergeCell ref="C4:C44"/>
    <mergeCell ref="E77:O79"/>
    <mergeCell ref="N80:O80"/>
    <mergeCell ref="N81:O81"/>
    <mergeCell ref="E86:O88"/>
    <mergeCell ref="H6:O8"/>
    <mergeCell ref="E49:O51"/>
    <mergeCell ref="E29:O34"/>
    <mergeCell ref="E44:O47"/>
    <mergeCell ref="H12:O14"/>
    <mergeCell ref="H9:O11"/>
    <mergeCell ref="E36:O42"/>
    <mergeCell ref="C56:C85"/>
    <mergeCell ref="C106:C136"/>
    <mergeCell ref="E144:O146"/>
    <mergeCell ref="N61:O61"/>
    <mergeCell ref="E125:O127"/>
    <mergeCell ref="N147:O147"/>
    <mergeCell ref="N148:O148"/>
    <mergeCell ref="N137:O137"/>
    <mergeCell ref="E67:O69"/>
    <mergeCell ref="N138:O138"/>
    <mergeCell ref="N139:O139"/>
    <mergeCell ref="E134:O136"/>
    <mergeCell ref="N70:O70"/>
    <mergeCell ref="N71:O71"/>
    <mergeCell ref="N72:O72"/>
    <mergeCell ref="N89:O89"/>
    <mergeCell ref="N90:O90"/>
    <mergeCell ref="E95:O97"/>
    <mergeCell ref="C155:C183"/>
    <mergeCell ref="E156:O157"/>
    <mergeCell ref="E158:O158"/>
    <mergeCell ref="N159:O159"/>
    <mergeCell ref="E169:O170"/>
    <mergeCell ref="E171:O171"/>
    <mergeCell ref="N172:O172"/>
    <mergeCell ref="E179:O180"/>
    <mergeCell ref="E181:O181"/>
    <mergeCell ref="N175:O175"/>
    <mergeCell ref="N174:O174"/>
    <mergeCell ref="N165:O165"/>
    <mergeCell ref="N161:O161"/>
    <mergeCell ref="L205:O206"/>
    <mergeCell ref="C203:C245"/>
    <mergeCell ref="C250:C296"/>
    <mergeCell ref="N197:O197"/>
    <mergeCell ref="N184:O184"/>
    <mergeCell ref="N185:O185"/>
    <mergeCell ref="N191:O191"/>
    <mergeCell ref="N187:O187"/>
    <mergeCell ref="N188:O188"/>
    <mergeCell ref="E195:O196"/>
    <mergeCell ref="K282:O287"/>
    <mergeCell ref="N225:O228"/>
    <mergeCell ref="E205:G206"/>
    <mergeCell ref="E207:G208"/>
    <mergeCell ref="H207:I208"/>
    <mergeCell ref="H205:I206"/>
  </mergeCells>
  <phoneticPr fontId="0" type="noConversion"/>
  <hyperlinks>
    <hyperlink ref="K280" r:id="rId1"/>
  </hyperlinks>
  <printOptions horizontalCentered="1"/>
  <pageMargins left="0.25" right="0.25" top="0.5" bottom="0.5" header="0.05" footer="0.3"/>
  <pageSetup orientation="landscape" horizontalDpi="4294967293" verticalDpi="4294967293" r:id="rId2"/>
  <headerFooter alignWithMargins="0">
    <oddFooter>&amp;C&amp;"Corbel,Regular"&amp;8Page &amp;P of &amp;N
&amp;K00-047NucleusResearch.com - Copyright © 2015 Nucleus Research Inc.</oddFooter>
  </headerFooter>
  <rowBreaks count="5" manualBreakCount="5">
    <brk id="53" min="2" max="15" man="1"/>
    <brk id="103" min="2" max="15" man="1"/>
    <brk id="152" min="2" max="15" man="1"/>
    <brk id="200" min="2" max="15" man="1"/>
    <brk id="247" min="2" max="15" man="1"/>
  </rowBreaks>
  <drawing r:id="rId3"/>
  <legacyDrawing r:id="rId4"/>
  <mc:AlternateContent xmlns:mc="http://schemas.openxmlformats.org/markup-compatibility/2006">
    <mc:Choice Requires="x14">
      <controls>
        <mc:AlternateContent xmlns:mc="http://schemas.openxmlformats.org/markup-compatibility/2006">
          <mc:Choice Requires="x14">
            <control shapeId="17437" r:id="rId5" name="Check Box 29">
              <controlPr defaultSize="0" autoFill="0" autoLine="0" autoPict="0">
                <anchor moveWithCells="1">
                  <from>
                    <xdr:col>5</xdr:col>
                    <xdr:colOff>314325</xdr:colOff>
                    <xdr:row>158</xdr:row>
                    <xdr:rowOff>95250</xdr:rowOff>
                  </from>
                  <to>
                    <xdr:col>5</xdr:col>
                    <xdr:colOff>571500</xdr:colOff>
                    <xdr:row>160</xdr:row>
                    <xdr:rowOff>28575</xdr:rowOff>
                  </to>
                </anchor>
              </controlPr>
            </control>
          </mc:Choice>
        </mc:AlternateContent>
        <mc:AlternateContent xmlns:mc="http://schemas.openxmlformats.org/markup-compatibility/2006">
          <mc:Choice Requires="x14">
            <control shapeId="17495" r:id="rId6" name="Check Box 87">
              <controlPr defaultSize="0" autoFill="0" autoLine="0" autoPict="0">
                <anchor moveWithCells="1">
                  <from>
                    <xdr:col>5</xdr:col>
                    <xdr:colOff>295275</xdr:colOff>
                    <xdr:row>171</xdr:row>
                    <xdr:rowOff>66675</xdr:rowOff>
                  </from>
                  <to>
                    <xdr:col>5</xdr:col>
                    <xdr:colOff>504825</xdr:colOff>
                    <xdr:row>173</xdr:row>
                    <xdr:rowOff>19050</xdr:rowOff>
                  </to>
                </anchor>
              </controlPr>
            </control>
          </mc:Choice>
        </mc:AlternateContent>
        <mc:AlternateContent xmlns:mc="http://schemas.openxmlformats.org/markup-compatibility/2006">
          <mc:Choice Requires="x14">
            <control shapeId="17514" r:id="rId7" name="Spinner 106">
              <controlPr defaultSize="0" print="0" autoPict="0">
                <anchor moveWithCells="1" sizeWithCells="1">
                  <from>
                    <xdr:col>15</xdr:col>
                    <xdr:colOff>28575</xdr:colOff>
                    <xdr:row>60</xdr:row>
                    <xdr:rowOff>66675</xdr:rowOff>
                  </from>
                  <to>
                    <xdr:col>15</xdr:col>
                    <xdr:colOff>161925</xdr:colOff>
                    <xdr:row>62</xdr:row>
                    <xdr:rowOff>85725</xdr:rowOff>
                  </to>
                </anchor>
              </controlPr>
            </control>
          </mc:Choice>
        </mc:AlternateContent>
        <mc:AlternateContent xmlns:mc="http://schemas.openxmlformats.org/markup-compatibility/2006">
          <mc:Choice Requires="x14">
            <control shapeId="17516" r:id="rId8" name="Spinner 108">
              <controlPr defaultSize="0" print="0" autoPict="0">
                <anchor moveWithCells="1" sizeWithCells="1">
                  <from>
                    <xdr:col>15</xdr:col>
                    <xdr:colOff>38100</xdr:colOff>
                    <xdr:row>127</xdr:row>
                    <xdr:rowOff>66675</xdr:rowOff>
                  </from>
                  <to>
                    <xdr:col>15</xdr:col>
                    <xdr:colOff>171450</xdr:colOff>
                    <xdr:row>129</xdr:row>
                    <xdr:rowOff>85725</xdr:rowOff>
                  </to>
                </anchor>
              </controlPr>
            </control>
          </mc:Choice>
        </mc:AlternateContent>
        <mc:AlternateContent xmlns:mc="http://schemas.openxmlformats.org/markup-compatibility/2006">
          <mc:Choice Requires="x14">
            <control shapeId="17517" r:id="rId9" name="Spinner 109">
              <controlPr defaultSize="0" print="0" autoPict="0">
                <anchor moveWithCells="1" sizeWithCells="1">
                  <from>
                    <xdr:col>15</xdr:col>
                    <xdr:colOff>38100</xdr:colOff>
                    <xdr:row>70</xdr:row>
                    <xdr:rowOff>66675</xdr:rowOff>
                  </from>
                  <to>
                    <xdr:col>15</xdr:col>
                    <xdr:colOff>171450</xdr:colOff>
                    <xdr:row>72</xdr:row>
                    <xdr:rowOff>85725</xdr:rowOff>
                  </to>
                </anchor>
              </controlPr>
            </control>
          </mc:Choice>
        </mc:AlternateContent>
        <mc:AlternateContent xmlns:mc="http://schemas.openxmlformats.org/markup-compatibility/2006">
          <mc:Choice Requires="x14">
            <control shapeId="17521" r:id="rId10" name="Spinner 113">
              <controlPr defaultSize="0" print="0" autoPict="0">
                <anchor moveWithCells="1" sizeWithCells="1">
                  <from>
                    <xdr:col>15</xdr:col>
                    <xdr:colOff>47625</xdr:colOff>
                    <xdr:row>137</xdr:row>
                    <xdr:rowOff>66675</xdr:rowOff>
                  </from>
                  <to>
                    <xdr:col>15</xdr:col>
                    <xdr:colOff>180975</xdr:colOff>
                    <xdr:row>139</xdr:row>
                    <xdr:rowOff>85725</xdr:rowOff>
                  </to>
                </anchor>
              </controlPr>
            </control>
          </mc:Choice>
        </mc:AlternateContent>
        <mc:AlternateContent xmlns:mc="http://schemas.openxmlformats.org/markup-compatibility/2006">
          <mc:Choice Requires="x14">
            <control shapeId="17522" r:id="rId11" name="Option Button 114">
              <controlPr defaultSize="0" autoFill="0" autoLine="0" autoPict="0">
                <anchor moveWithCells="1" sizeWithCells="1">
                  <from>
                    <xdr:col>5</xdr:col>
                    <xdr:colOff>314325</xdr:colOff>
                    <xdr:row>161</xdr:row>
                    <xdr:rowOff>85725</xdr:rowOff>
                  </from>
                  <to>
                    <xdr:col>6</xdr:col>
                    <xdr:colOff>9525</xdr:colOff>
                    <xdr:row>163</xdr:row>
                    <xdr:rowOff>38100</xdr:rowOff>
                  </to>
                </anchor>
              </controlPr>
            </control>
          </mc:Choice>
        </mc:AlternateContent>
        <mc:AlternateContent xmlns:mc="http://schemas.openxmlformats.org/markup-compatibility/2006">
          <mc:Choice Requires="x14">
            <control shapeId="17523" r:id="rId12" name="Option Button 115">
              <controlPr defaultSize="0" autoFill="0" autoLine="0" autoPict="0">
                <anchor moveWithCells="1" sizeWithCells="1">
                  <from>
                    <xdr:col>5</xdr:col>
                    <xdr:colOff>314325</xdr:colOff>
                    <xdr:row>162</xdr:row>
                    <xdr:rowOff>114300</xdr:rowOff>
                  </from>
                  <to>
                    <xdr:col>6</xdr:col>
                    <xdr:colOff>9525</xdr:colOff>
                    <xdr:row>164</xdr:row>
                    <xdr:rowOff>28575</xdr:rowOff>
                  </to>
                </anchor>
              </controlPr>
            </control>
          </mc:Choice>
        </mc:AlternateContent>
        <mc:AlternateContent xmlns:mc="http://schemas.openxmlformats.org/markup-compatibility/2006">
          <mc:Choice Requires="x14">
            <control shapeId="17524" r:id="rId13" name="Spinner 116">
              <controlPr defaultSize="0" print="0" autoPict="0">
                <anchor moveWithCells="1" sizeWithCells="1">
                  <from>
                    <xdr:col>15</xdr:col>
                    <xdr:colOff>38100</xdr:colOff>
                    <xdr:row>79</xdr:row>
                    <xdr:rowOff>66675</xdr:rowOff>
                  </from>
                  <to>
                    <xdr:col>15</xdr:col>
                    <xdr:colOff>171450</xdr:colOff>
                    <xdr:row>81</xdr:row>
                    <xdr:rowOff>85725</xdr:rowOff>
                  </to>
                </anchor>
              </controlPr>
            </control>
          </mc:Choice>
        </mc:AlternateContent>
        <mc:AlternateContent xmlns:mc="http://schemas.openxmlformats.org/markup-compatibility/2006">
          <mc:Choice Requires="x14">
            <control shapeId="17525" r:id="rId14" name="Spinner 117">
              <controlPr defaultSize="0" print="0" autoPict="0">
                <anchor moveWithCells="1" sizeWithCells="1">
                  <from>
                    <xdr:col>15</xdr:col>
                    <xdr:colOff>38100</xdr:colOff>
                    <xdr:row>88</xdr:row>
                    <xdr:rowOff>66675</xdr:rowOff>
                  </from>
                  <to>
                    <xdr:col>15</xdr:col>
                    <xdr:colOff>171450</xdr:colOff>
                    <xdr:row>90</xdr:row>
                    <xdr:rowOff>85725</xdr:rowOff>
                  </to>
                </anchor>
              </controlPr>
            </control>
          </mc:Choice>
        </mc:AlternateContent>
        <mc:AlternateContent xmlns:mc="http://schemas.openxmlformats.org/markup-compatibility/2006">
          <mc:Choice Requires="x14">
            <control shapeId="17526" r:id="rId15" name="Spinner 118">
              <controlPr defaultSize="0" print="0" autoPict="0">
                <anchor moveWithCells="1" sizeWithCells="1">
                  <from>
                    <xdr:col>15</xdr:col>
                    <xdr:colOff>38100</xdr:colOff>
                    <xdr:row>97</xdr:row>
                    <xdr:rowOff>66675</xdr:rowOff>
                  </from>
                  <to>
                    <xdr:col>15</xdr:col>
                    <xdr:colOff>171450</xdr:colOff>
                    <xdr:row>99</xdr:row>
                    <xdr:rowOff>85725</xdr:rowOff>
                  </to>
                </anchor>
              </controlPr>
            </control>
          </mc:Choice>
        </mc:AlternateContent>
        <mc:AlternateContent xmlns:mc="http://schemas.openxmlformats.org/markup-compatibility/2006">
          <mc:Choice Requires="x14">
            <control shapeId="17527" r:id="rId16" name="Spinner 119">
              <controlPr defaultSize="0" print="0" autoPict="0">
                <anchor moveWithCells="1" sizeWithCells="1">
                  <from>
                    <xdr:col>15</xdr:col>
                    <xdr:colOff>38100</xdr:colOff>
                    <xdr:row>109</xdr:row>
                    <xdr:rowOff>66675</xdr:rowOff>
                  </from>
                  <to>
                    <xdr:col>15</xdr:col>
                    <xdr:colOff>171450</xdr:colOff>
                    <xdr:row>111</xdr:row>
                    <xdr:rowOff>85725</xdr:rowOff>
                  </to>
                </anchor>
              </controlPr>
            </control>
          </mc:Choice>
        </mc:AlternateContent>
        <mc:AlternateContent xmlns:mc="http://schemas.openxmlformats.org/markup-compatibility/2006">
          <mc:Choice Requires="x14">
            <control shapeId="17528" r:id="rId17" name="Spinner 120">
              <controlPr defaultSize="0" print="0" autoPict="0">
                <anchor moveWithCells="1" sizeWithCells="1">
                  <from>
                    <xdr:col>15</xdr:col>
                    <xdr:colOff>38100</xdr:colOff>
                    <xdr:row>118</xdr:row>
                    <xdr:rowOff>66675</xdr:rowOff>
                  </from>
                  <to>
                    <xdr:col>15</xdr:col>
                    <xdr:colOff>171450</xdr:colOff>
                    <xdr:row>120</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O127"/>
  <sheetViews>
    <sheetView showGridLines="0" topLeftCell="A22" zoomScaleNormal="100" zoomScaleSheetLayoutView="100" workbookViewId="0">
      <selection activeCell="E122" sqref="E122"/>
    </sheetView>
  </sheetViews>
  <sheetFormatPr defaultRowHeight="9.75" customHeight="1" x14ac:dyDescent="0.2"/>
  <cols>
    <col min="1" max="1" width="2.140625" style="174" customWidth="1"/>
    <col min="2" max="2" width="3.42578125" style="176" customWidth="1"/>
    <col min="3" max="3" width="32.28515625" style="174" customWidth="1"/>
    <col min="4" max="8" width="14.140625" style="174" customWidth="1"/>
    <col min="9" max="13" width="9.140625" style="174"/>
    <col min="14" max="14" width="11.7109375" style="174" customWidth="1"/>
    <col min="15" max="16384" width="9.140625" style="174"/>
  </cols>
  <sheetData>
    <row r="1" spans="2:15" s="210" customFormat="1" ht="10.5" customHeight="1" x14ac:dyDescent="0.2">
      <c r="B1" s="193"/>
      <c r="C1" s="193"/>
      <c r="D1" s="182"/>
      <c r="E1" s="182"/>
      <c r="F1" s="182"/>
      <c r="G1" s="182"/>
      <c r="H1" s="193"/>
      <c r="L1" s="209"/>
      <c r="M1" s="209"/>
      <c r="N1" s="209"/>
      <c r="O1" s="209"/>
    </row>
    <row r="2" spans="2:15" s="210" customFormat="1" ht="13.5" customHeight="1" x14ac:dyDescent="0.25">
      <c r="B2" s="354" t="s">
        <v>25</v>
      </c>
      <c r="C2" s="343"/>
      <c r="D2" s="344"/>
      <c r="E2" s="343"/>
      <c r="F2" s="343"/>
      <c r="G2" s="343"/>
      <c r="H2" s="343"/>
      <c r="L2" s="209"/>
      <c r="M2" s="209"/>
      <c r="N2" s="209"/>
      <c r="O2" s="209"/>
    </row>
    <row r="3" spans="2:15" s="210" customFormat="1" ht="13.5" customHeight="1" x14ac:dyDescent="0.25">
      <c r="B3" s="356"/>
      <c r="C3" s="357"/>
      <c r="D3" s="358"/>
      <c r="E3" s="357"/>
      <c r="F3" s="357"/>
      <c r="G3" s="357"/>
      <c r="H3" s="357"/>
      <c r="L3" s="209"/>
      <c r="M3" s="209"/>
      <c r="N3" s="209"/>
      <c r="O3" s="209"/>
    </row>
    <row r="4" spans="2:15" s="210" customFormat="1" ht="10.5" customHeight="1" x14ac:dyDescent="0.2">
      <c r="B4" s="193" t="s">
        <v>51</v>
      </c>
      <c r="D4" s="428">
        <v>0.45</v>
      </c>
      <c r="E4" s="428"/>
      <c r="F4" s="307"/>
      <c r="G4" s="193"/>
      <c r="H4" s="193"/>
      <c r="L4" s="209"/>
      <c r="M4" s="209"/>
      <c r="N4" s="209"/>
      <c r="O4" s="209"/>
    </row>
    <row r="5" spans="2:15" s="210" customFormat="1" ht="10.5" customHeight="1" x14ac:dyDescent="0.2">
      <c r="B5" s="193" t="s">
        <v>59</v>
      </c>
      <c r="D5" s="427">
        <v>7.0000000000000007E-2</v>
      </c>
      <c r="E5" s="427"/>
      <c r="F5" s="307"/>
      <c r="G5" s="193"/>
      <c r="M5" s="209"/>
      <c r="N5" s="209"/>
      <c r="O5" s="209"/>
    </row>
    <row r="6" spans="2:15" s="210" customFormat="1" ht="10.5" customHeight="1" x14ac:dyDescent="0.2">
      <c r="B6" s="193" t="s">
        <v>79</v>
      </c>
      <c r="D6" s="429">
        <v>5</v>
      </c>
      <c r="E6" s="429"/>
      <c r="M6" s="209"/>
      <c r="N6" s="209"/>
      <c r="O6" s="209"/>
    </row>
    <row r="7" spans="2:15" s="210" customFormat="1" ht="10.5" customHeight="1" x14ac:dyDescent="0.2">
      <c r="M7" s="209"/>
      <c r="N7" s="209"/>
      <c r="O7" s="209"/>
    </row>
    <row r="8" spans="2:15" s="210" customFormat="1" ht="10.5" customHeight="1" x14ac:dyDescent="0.2">
      <c r="M8" s="209"/>
      <c r="N8" s="209"/>
      <c r="O8" s="209"/>
    </row>
    <row r="9" spans="2:15" s="210" customFormat="1" ht="10.5" customHeight="1" x14ac:dyDescent="0.2">
      <c r="M9" s="209"/>
      <c r="N9" s="209"/>
      <c r="O9" s="209"/>
    </row>
    <row r="10" spans="2:15" s="210" customFormat="1" ht="12.75" customHeight="1" x14ac:dyDescent="0.25">
      <c r="B10" s="355" t="s">
        <v>42</v>
      </c>
      <c r="C10" s="346"/>
      <c r="D10" s="346"/>
      <c r="E10" s="346"/>
      <c r="F10" s="346"/>
      <c r="G10" s="346"/>
      <c r="H10" s="346"/>
      <c r="M10" s="209"/>
      <c r="N10" s="209"/>
      <c r="O10" s="209"/>
    </row>
    <row r="11" spans="2:15" s="210" customFormat="1" ht="10.5" customHeight="1" x14ac:dyDescent="0.25">
      <c r="H11" s="308"/>
      <c r="M11" s="209"/>
      <c r="N11" s="209"/>
      <c r="O11" s="209"/>
    </row>
    <row r="12" spans="2:15" ht="10.5" customHeight="1" x14ac:dyDescent="0.2">
      <c r="B12" s="310" t="s">
        <v>27</v>
      </c>
      <c r="C12" s="254"/>
      <c r="D12" s="311" t="s">
        <v>26</v>
      </c>
      <c r="E12" s="311" t="s">
        <v>0</v>
      </c>
      <c r="F12" s="311" t="s">
        <v>1</v>
      </c>
      <c r="G12" s="312" t="s">
        <v>2</v>
      </c>
      <c r="H12" s="311" t="s">
        <v>9</v>
      </c>
      <c r="K12" s="313"/>
      <c r="L12" s="309"/>
    </row>
    <row r="13" spans="2:15" ht="10.5" customHeight="1" x14ac:dyDescent="0.2">
      <c r="B13" s="314" t="s">
        <v>66</v>
      </c>
      <c r="C13" s="314"/>
      <c r="D13" s="347">
        <f>IF('Financial Business Case'!M160,0,'Financial Business Case'!N159)</f>
        <v>0</v>
      </c>
      <c r="E13" s="316">
        <v>0</v>
      </c>
      <c r="F13" s="316">
        <v>0</v>
      </c>
      <c r="G13" s="316">
        <v>0</v>
      </c>
      <c r="H13" s="317">
        <f t="shared" ref="H13:H19" si="0">SUM(D13:G13)</f>
        <v>0</v>
      </c>
      <c r="K13" s="318"/>
      <c r="L13" s="309"/>
    </row>
    <row r="14" spans="2:15" ht="10.5" customHeight="1" x14ac:dyDescent="0.2">
      <c r="B14" s="319" t="s">
        <v>146</v>
      </c>
      <c r="C14" s="319"/>
      <c r="D14" s="320">
        <f>IF('Financial Business Case'!M163=1,'Financial Business Case'!N161,0)</f>
        <v>0</v>
      </c>
      <c r="E14" s="320">
        <f>'Financial Business Case'!N161</f>
        <v>0</v>
      </c>
      <c r="F14" s="320">
        <f>E14</f>
        <v>0</v>
      </c>
      <c r="G14" s="284">
        <f>IF('Financial Business Case'!M163=2,'Financial Business Case'!N161,0)</f>
        <v>0</v>
      </c>
      <c r="H14" s="317">
        <f t="shared" si="0"/>
        <v>0</v>
      </c>
      <c r="K14" s="313"/>
      <c r="L14" s="309"/>
    </row>
    <row r="15" spans="2:15" ht="10.5" customHeight="1" x14ac:dyDescent="0.2">
      <c r="B15" s="321" t="s">
        <v>13</v>
      </c>
      <c r="C15" s="319"/>
      <c r="D15" s="316">
        <v>0</v>
      </c>
      <c r="E15" s="316">
        <v>0</v>
      </c>
      <c r="F15" s="316">
        <f>E15</f>
        <v>0</v>
      </c>
      <c r="G15" s="316">
        <f>F15</f>
        <v>0</v>
      </c>
      <c r="H15" s="317">
        <f t="shared" si="0"/>
        <v>0</v>
      </c>
      <c r="L15" s="309"/>
    </row>
    <row r="16" spans="2:15" ht="10.5" customHeight="1" x14ac:dyDescent="0.2">
      <c r="B16" s="321" t="s">
        <v>13</v>
      </c>
      <c r="C16" s="319"/>
      <c r="D16" s="316">
        <v>0</v>
      </c>
      <c r="E16" s="316">
        <v>0</v>
      </c>
      <c r="F16" s="316">
        <v>0</v>
      </c>
      <c r="G16" s="316">
        <v>0</v>
      </c>
      <c r="H16" s="317">
        <f t="shared" si="0"/>
        <v>0</v>
      </c>
      <c r="L16" s="309"/>
    </row>
    <row r="17" spans="2:15" ht="10.5" customHeight="1" x14ac:dyDescent="0.2">
      <c r="B17" s="321" t="s">
        <v>13</v>
      </c>
      <c r="C17" s="321"/>
      <c r="D17" s="316">
        <v>0</v>
      </c>
      <c r="E17" s="316">
        <v>0</v>
      </c>
      <c r="F17" s="316">
        <v>0</v>
      </c>
      <c r="G17" s="316">
        <v>0</v>
      </c>
      <c r="H17" s="317">
        <f t="shared" si="0"/>
        <v>0</v>
      </c>
    </row>
    <row r="18" spans="2:15" ht="10.5" customHeight="1" x14ac:dyDescent="0.2">
      <c r="B18" s="322" t="s">
        <v>52</v>
      </c>
      <c r="C18" s="323"/>
      <c r="D18" s="324">
        <v>0</v>
      </c>
      <c r="E18" s="348">
        <f>'Financial Business Case'!N165</f>
        <v>0</v>
      </c>
      <c r="F18" s="348">
        <f>E18</f>
        <v>0</v>
      </c>
      <c r="G18" s="348">
        <f>F18</f>
        <v>0</v>
      </c>
      <c r="H18" s="325">
        <f t="shared" si="0"/>
        <v>0</v>
      </c>
      <c r="L18" s="180"/>
    </row>
    <row r="19" spans="2:15" ht="10.5" customHeight="1" x14ac:dyDescent="0.2">
      <c r="B19" s="182" t="s">
        <v>40</v>
      </c>
      <c r="C19" s="182"/>
      <c r="D19" s="326">
        <f>SUM(D13:D18)</f>
        <v>0</v>
      </c>
      <c r="E19" s="326">
        <f>SUM(E13:E18)</f>
        <v>0</v>
      </c>
      <c r="F19" s="326">
        <f>SUM(F13:F18)</f>
        <v>0</v>
      </c>
      <c r="G19" s="326">
        <f>SUM(G13:G18)</f>
        <v>0</v>
      </c>
      <c r="H19" s="326">
        <f t="shared" si="0"/>
        <v>0</v>
      </c>
    </row>
    <row r="20" spans="2:15" ht="10.5" customHeight="1" x14ac:dyDescent="0.2">
      <c r="B20" s="179"/>
      <c r="C20" s="180"/>
      <c r="H20" s="326"/>
    </row>
    <row r="21" spans="2:15" ht="10.5" customHeight="1" x14ac:dyDescent="0.2">
      <c r="B21" s="310" t="s">
        <v>68</v>
      </c>
      <c r="C21" s="254"/>
      <c r="D21" s="311" t="s">
        <v>26</v>
      </c>
      <c r="E21" s="311" t="s">
        <v>0</v>
      </c>
      <c r="F21" s="311" t="s">
        <v>1</v>
      </c>
      <c r="G21" s="312" t="s">
        <v>2</v>
      </c>
      <c r="H21" s="311" t="s">
        <v>65</v>
      </c>
      <c r="I21" s="180"/>
    </row>
    <row r="22" spans="2:15" ht="10.5" customHeight="1" x14ac:dyDescent="0.2">
      <c r="B22" s="327" t="s">
        <v>87</v>
      </c>
      <c r="C22" s="327"/>
      <c r="D22" s="349">
        <f>IF('Financial Business Case'!M160,'Financial Business Case'!N159,0)</f>
        <v>0</v>
      </c>
      <c r="E22" s="350">
        <f>D22/D6</f>
        <v>0</v>
      </c>
      <c r="F22" s="350">
        <f>E22</f>
        <v>0</v>
      </c>
      <c r="G22" s="350">
        <f>F22</f>
        <v>0</v>
      </c>
      <c r="H22" s="350">
        <f>D22-E22-F22-G22</f>
        <v>0</v>
      </c>
      <c r="I22" s="182"/>
      <c r="J22" s="193"/>
      <c r="K22" s="193"/>
      <c r="M22" s="193"/>
    </row>
    <row r="23" spans="2:15" ht="10.5" customHeight="1" x14ac:dyDescent="0.2">
      <c r="B23" s="327" t="s">
        <v>60</v>
      </c>
      <c r="C23" s="327"/>
      <c r="D23" s="328">
        <v>0</v>
      </c>
      <c r="E23" s="350">
        <f>D23/D6</f>
        <v>0</v>
      </c>
      <c r="F23" s="350">
        <f>E23</f>
        <v>0</v>
      </c>
      <c r="G23" s="350">
        <f>F23</f>
        <v>0</v>
      </c>
      <c r="H23" s="350">
        <f>D23-E23-F23-G23</f>
        <v>0</v>
      </c>
      <c r="I23" s="182"/>
      <c r="J23" s="193"/>
      <c r="K23" s="193"/>
      <c r="M23" s="193"/>
    </row>
    <row r="24" spans="2:15" ht="10.5" customHeight="1" x14ac:dyDescent="0.2">
      <c r="B24" s="327" t="s">
        <v>61</v>
      </c>
      <c r="C24" s="327"/>
      <c r="D24" s="349"/>
      <c r="E24" s="285">
        <v>0</v>
      </c>
      <c r="F24" s="350">
        <f>E24/D6</f>
        <v>0</v>
      </c>
      <c r="G24" s="350">
        <f>F24</f>
        <v>0</v>
      </c>
      <c r="H24" s="350">
        <f>E24-F24-G24</f>
        <v>0</v>
      </c>
      <c r="I24" s="182"/>
      <c r="J24" s="193"/>
      <c r="K24" s="193"/>
      <c r="M24" s="193"/>
    </row>
    <row r="25" spans="2:15" ht="10.5" customHeight="1" x14ac:dyDescent="0.2">
      <c r="B25" s="327" t="s">
        <v>62</v>
      </c>
      <c r="C25" s="327"/>
      <c r="D25" s="349"/>
      <c r="E25" s="349"/>
      <c r="F25" s="328">
        <v>0</v>
      </c>
      <c r="G25" s="350">
        <f>F25/D6</f>
        <v>0</v>
      </c>
      <c r="H25" s="350">
        <f>F25-G25</f>
        <v>0</v>
      </c>
      <c r="I25" s="180"/>
      <c r="L25" s="313"/>
    </row>
    <row r="26" spans="2:15" ht="10.5" customHeight="1" x14ac:dyDescent="0.2">
      <c r="B26" s="322" t="s">
        <v>63</v>
      </c>
      <c r="C26" s="323"/>
      <c r="D26" s="351"/>
      <c r="E26" s="351"/>
      <c r="F26" s="351"/>
      <c r="G26" s="324">
        <v>0</v>
      </c>
      <c r="H26" s="351">
        <f>G26</f>
        <v>0</v>
      </c>
      <c r="I26" s="182"/>
      <c r="J26" s="193"/>
      <c r="K26" s="193"/>
      <c r="L26" s="313"/>
      <c r="M26" s="193"/>
    </row>
    <row r="27" spans="2:15" ht="10.5" customHeight="1" x14ac:dyDescent="0.2">
      <c r="B27" s="182" t="s">
        <v>39</v>
      </c>
      <c r="C27" s="182"/>
      <c r="D27" s="326">
        <v>0</v>
      </c>
      <c r="E27" s="326">
        <f>E22+E23</f>
        <v>0</v>
      </c>
      <c r="F27" s="326">
        <f>F22+F23+F24</f>
        <v>0</v>
      </c>
      <c r="G27" s="326">
        <f>G22+G23+G24+G25</f>
        <v>0</v>
      </c>
      <c r="H27" s="326">
        <f>SUM(H22:H26)</f>
        <v>0</v>
      </c>
      <c r="I27" s="180"/>
      <c r="M27" s="193"/>
    </row>
    <row r="28" spans="2:15" ht="10.5" customHeight="1" x14ac:dyDescent="0.2">
      <c r="B28" s="179"/>
      <c r="C28" s="180"/>
      <c r="D28" s="180"/>
      <c r="E28" s="180"/>
      <c r="F28" s="180"/>
      <c r="G28" s="180"/>
      <c r="I28" s="182"/>
      <c r="J28" s="193"/>
      <c r="K28" s="193"/>
      <c r="L28" s="193"/>
      <c r="M28" s="329"/>
      <c r="N28" s="329"/>
      <c r="O28" s="329"/>
    </row>
    <row r="29" spans="2:15" ht="10.5" customHeight="1" x14ac:dyDescent="0.2">
      <c r="B29" s="179"/>
      <c r="C29" s="180"/>
      <c r="D29" s="330"/>
      <c r="E29" s="330"/>
      <c r="F29" s="330"/>
      <c r="G29" s="330"/>
      <c r="H29" s="326"/>
      <c r="I29" s="182"/>
      <c r="J29" s="193"/>
      <c r="K29" s="193"/>
      <c r="M29" s="329"/>
      <c r="N29" s="329"/>
      <c r="O29" s="329"/>
    </row>
    <row r="30" spans="2:15" ht="10.5" customHeight="1" x14ac:dyDescent="0.2">
      <c r="B30" s="310" t="s">
        <v>28</v>
      </c>
      <c r="C30" s="254"/>
      <c r="D30" s="311" t="s">
        <v>26</v>
      </c>
      <c r="E30" s="311" t="s">
        <v>0</v>
      </c>
      <c r="F30" s="311" t="s">
        <v>1</v>
      </c>
      <c r="G30" s="312" t="s">
        <v>2</v>
      </c>
      <c r="H30" s="311" t="s">
        <v>9</v>
      </c>
      <c r="I30" s="180"/>
      <c r="L30" s="313"/>
    </row>
    <row r="31" spans="2:15" ht="10.5" customHeight="1" x14ac:dyDescent="0.2">
      <c r="B31" s="314" t="s">
        <v>45</v>
      </c>
      <c r="C31" s="314"/>
      <c r="D31" s="352">
        <f>IF('Financial Business Case'!M173,0,('Financial Business Case'!N172))</f>
        <v>0</v>
      </c>
      <c r="E31" s="331">
        <v>0</v>
      </c>
      <c r="F31" s="331">
        <v>0</v>
      </c>
      <c r="G31" s="331">
        <v>0</v>
      </c>
      <c r="H31" s="326">
        <f t="shared" ref="H31:H36" si="1">SUM(D31:G31)</f>
        <v>0</v>
      </c>
      <c r="I31" s="180"/>
      <c r="L31" s="329"/>
    </row>
    <row r="32" spans="2:15" ht="10.5" customHeight="1" x14ac:dyDescent="0.2">
      <c r="B32" s="319" t="s">
        <v>91</v>
      </c>
      <c r="C32" s="319"/>
      <c r="D32" s="331">
        <v>0</v>
      </c>
      <c r="E32" s="352">
        <f>'Financial Business Case'!N175</f>
        <v>0</v>
      </c>
      <c r="F32" s="352">
        <f>E32</f>
        <v>0</v>
      </c>
      <c r="G32" s="352">
        <f>F32</f>
        <v>0</v>
      </c>
      <c r="H32" s="326">
        <f t="shared" si="1"/>
        <v>0</v>
      </c>
      <c r="I32" s="180"/>
    </row>
    <row r="33" spans="2:13" ht="10.5" customHeight="1" x14ac:dyDescent="0.2">
      <c r="B33" s="327" t="s">
        <v>13</v>
      </c>
      <c r="C33" s="327"/>
      <c r="D33" s="331">
        <v>0</v>
      </c>
      <c r="E33" s="331">
        <v>0</v>
      </c>
      <c r="F33" s="331">
        <f>E33</f>
        <v>0</v>
      </c>
      <c r="G33" s="331">
        <f>F33</f>
        <v>0</v>
      </c>
      <c r="H33" s="326">
        <f t="shared" si="1"/>
        <v>0</v>
      </c>
      <c r="I33" s="180"/>
    </row>
    <row r="34" spans="2:13" ht="10.5" customHeight="1" x14ac:dyDescent="0.2">
      <c r="B34" s="327" t="s">
        <v>13</v>
      </c>
      <c r="C34" s="327"/>
      <c r="D34" s="331">
        <v>0</v>
      </c>
      <c r="E34" s="331">
        <v>0</v>
      </c>
      <c r="F34" s="331">
        <v>0</v>
      </c>
      <c r="G34" s="331">
        <v>0</v>
      </c>
      <c r="H34" s="326">
        <f t="shared" si="1"/>
        <v>0</v>
      </c>
      <c r="I34" s="180"/>
    </row>
    <row r="35" spans="2:13" ht="10.5" customHeight="1" x14ac:dyDescent="0.2">
      <c r="B35" s="322" t="s">
        <v>52</v>
      </c>
      <c r="C35" s="323"/>
      <c r="D35" s="324">
        <v>0</v>
      </c>
      <c r="E35" s="348">
        <f>'Financial Business Case'!N174</f>
        <v>0</v>
      </c>
      <c r="F35" s="348">
        <f>E35</f>
        <v>0</v>
      </c>
      <c r="G35" s="348">
        <f>F35</f>
        <v>0</v>
      </c>
      <c r="H35" s="325">
        <f t="shared" si="1"/>
        <v>0</v>
      </c>
      <c r="I35" s="180"/>
    </row>
    <row r="36" spans="2:13" ht="10.5" customHeight="1" x14ac:dyDescent="0.2">
      <c r="B36" s="182" t="s">
        <v>38</v>
      </c>
      <c r="C36" s="182"/>
      <c r="D36" s="326">
        <f>SUM(D31:D35)</f>
        <v>0</v>
      </c>
      <c r="E36" s="326">
        <f>SUM(E31:E35)</f>
        <v>0</v>
      </c>
      <c r="F36" s="326">
        <f>SUM(F31:F35)</f>
        <v>0</v>
      </c>
      <c r="G36" s="326">
        <f>SUM(G31:G35)</f>
        <v>0</v>
      </c>
      <c r="H36" s="326">
        <f t="shared" si="1"/>
        <v>0</v>
      </c>
      <c r="I36" s="180"/>
    </row>
    <row r="37" spans="2:13" ht="10.5" customHeight="1" x14ac:dyDescent="0.2">
      <c r="B37" s="191"/>
      <c r="C37" s="182"/>
      <c r="D37" s="326"/>
      <c r="E37" s="326"/>
      <c r="F37" s="326"/>
      <c r="G37" s="326"/>
      <c r="H37" s="326"/>
      <c r="I37" s="180"/>
    </row>
    <row r="38" spans="2:13" ht="10.5" customHeight="1" x14ac:dyDescent="0.2">
      <c r="B38" s="310" t="s">
        <v>67</v>
      </c>
      <c r="C38" s="254"/>
      <c r="D38" s="311" t="s">
        <v>26</v>
      </c>
      <c r="E38" s="311" t="s">
        <v>0</v>
      </c>
      <c r="F38" s="311" t="s">
        <v>1</v>
      </c>
      <c r="G38" s="312" t="s">
        <v>2</v>
      </c>
      <c r="H38" s="311" t="s">
        <v>65</v>
      </c>
      <c r="I38" s="180"/>
    </row>
    <row r="39" spans="2:13" ht="10.5" customHeight="1" x14ac:dyDescent="0.2">
      <c r="B39" s="327" t="s">
        <v>64</v>
      </c>
      <c r="C39" s="332"/>
      <c r="D39" s="349">
        <f>IF('Financial Business Case'!M173,('Financial Business Case'!N172),0)</f>
        <v>0</v>
      </c>
      <c r="E39" s="350">
        <f>D39/D6</f>
        <v>0</v>
      </c>
      <c r="F39" s="350">
        <f>E39</f>
        <v>0</v>
      </c>
      <c r="G39" s="350">
        <f>F39</f>
        <v>0</v>
      </c>
      <c r="H39" s="350">
        <f>D39-E39-F39-G39</f>
        <v>0</v>
      </c>
      <c r="I39" s="182"/>
      <c r="J39" s="193"/>
      <c r="K39" s="193"/>
      <c r="L39" s="193"/>
      <c r="M39" s="193"/>
    </row>
    <row r="40" spans="2:13" ht="10.5" customHeight="1" x14ac:dyDescent="0.2">
      <c r="B40" s="327" t="s">
        <v>60</v>
      </c>
      <c r="C40" s="332"/>
      <c r="D40" s="328">
        <v>0</v>
      </c>
      <c r="E40" s="350">
        <f>D40/D6</f>
        <v>0</v>
      </c>
      <c r="F40" s="350">
        <f>E40</f>
        <v>0</v>
      </c>
      <c r="G40" s="350">
        <f>F40</f>
        <v>0</v>
      </c>
      <c r="H40" s="350">
        <f>D40-E40-F40-G40</f>
        <v>0</v>
      </c>
      <c r="I40" s="182"/>
      <c r="J40" s="193"/>
      <c r="K40" s="193"/>
      <c r="L40" s="193"/>
      <c r="M40" s="193"/>
    </row>
    <row r="41" spans="2:13" ht="10.5" customHeight="1" x14ac:dyDescent="0.2">
      <c r="B41" s="327" t="s">
        <v>61</v>
      </c>
      <c r="C41" s="332"/>
      <c r="D41" s="349"/>
      <c r="E41" s="285">
        <v>0</v>
      </c>
      <c r="F41" s="350">
        <f>E41/D6</f>
        <v>0</v>
      </c>
      <c r="G41" s="350">
        <f>F41</f>
        <v>0</v>
      </c>
      <c r="H41" s="350">
        <f>E41-F41-G41</f>
        <v>0</v>
      </c>
      <c r="I41" s="180"/>
    </row>
    <row r="42" spans="2:13" ht="10.5" customHeight="1" x14ac:dyDescent="0.2">
      <c r="B42" s="327" t="s">
        <v>62</v>
      </c>
      <c r="C42" s="332"/>
      <c r="D42" s="349"/>
      <c r="E42" s="349"/>
      <c r="F42" s="328">
        <v>0</v>
      </c>
      <c r="G42" s="350">
        <f>F42/D6</f>
        <v>0</v>
      </c>
      <c r="H42" s="350">
        <f>F42-G42</f>
        <v>0</v>
      </c>
      <c r="I42" s="182"/>
      <c r="J42" s="193"/>
      <c r="K42" s="193"/>
      <c r="L42" s="193"/>
      <c r="M42" s="193"/>
    </row>
    <row r="43" spans="2:13" ht="10.5" customHeight="1" x14ac:dyDescent="0.2">
      <c r="B43" s="322" t="s">
        <v>63</v>
      </c>
      <c r="C43" s="323"/>
      <c r="D43" s="351"/>
      <c r="E43" s="351"/>
      <c r="F43" s="351"/>
      <c r="G43" s="324">
        <v>0</v>
      </c>
      <c r="H43" s="353">
        <f>G43</f>
        <v>0</v>
      </c>
      <c r="I43" s="182"/>
      <c r="J43" s="193"/>
      <c r="K43" s="193"/>
      <c r="L43" s="193"/>
    </row>
    <row r="44" spans="2:13" ht="10.5" customHeight="1" x14ac:dyDescent="0.2">
      <c r="B44" s="182" t="s">
        <v>37</v>
      </c>
      <c r="C44" s="182"/>
      <c r="D44" s="326">
        <v>0</v>
      </c>
      <c r="E44" s="326">
        <f>E39+E40</f>
        <v>0</v>
      </c>
      <c r="F44" s="326">
        <f>F39+F40+F41</f>
        <v>0</v>
      </c>
      <c r="G44" s="326">
        <f>G39+G40+G41+G42</f>
        <v>0</v>
      </c>
      <c r="H44" s="326">
        <f>SUM(H39:H43)</f>
        <v>0</v>
      </c>
      <c r="I44" s="180"/>
    </row>
    <row r="45" spans="2:13" ht="10.5" customHeight="1" x14ac:dyDescent="0.2">
      <c r="B45" s="182"/>
      <c r="C45" s="182"/>
      <c r="D45" s="326"/>
      <c r="E45" s="326"/>
      <c r="F45" s="326"/>
      <c r="G45" s="326"/>
      <c r="H45" s="326"/>
      <c r="I45" s="180"/>
    </row>
    <row r="46" spans="2:13" ht="10.5" customHeight="1" x14ac:dyDescent="0.2">
      <c r="B46" s="179"/>
      <c r="C46" s="180"/>
      <c r="D46" s="326"/>
      <c r="E46" s="330"/>
      <c r="F46" s="330"/>
      <c r="G46" s="330"/>
      <c r="H46" s="330"/>
      <c r="I46" s="180"/>
    </row>
    <row r="47" spans="2:13" ht="10.5" customHeight="1" x14ac:dyDescent="0.2">
      <c r="B47" s="310" t="s">
        <v>71</v>
      </c>
      <c r="C47" s="254"/>
      <c r="D47" s="311" t="s">
        <v>26</v>
      </c>
      <c r="E47" s="311" t="s">
        <v>0</v>
      </c>
      <c r="F47" s="311" t="s">
        <v>1</v>
      </c>
      <c r="G47" s="312" t="s">
        <v>2</v>
      </c>
      <c r="H47" s="311" t="s">
        <v>9</v>
      </c>
      <c r="I47" s="180"/>
    </row>
    <row r="48" spans="2:13" ht="10.5" customHeight="1" x14ac:dyDescent="0.2">
      <c r="B48" s="327" t="s">
        <v>69</v>
      </c>
      <c r="C48" s="327"/>
      <c r="D48" s="352">
        <f>'Financial Business Case'!N197</f>
        <v>0</v>
      </c>
      <c r="E48" s="331">
        <v>0</v>
      </c>
      <c r="F48" s="331">
        <v>0</v>
      </c>
      <c r="G48" s="331">
        <v>0</v>
      </c>
      <c r="H48" s="326">
        <f t="shared" ref="H48:H53" si="2">SUM(D48:G48)</f>
        <v>0</v>
      </c>
      <c r="I48" s="180"/>
    </row>
    <row r="49" spans="2:13" ht="10.5" customHeight="1" x14ac:dyDescent="0.2">
      <c r="B49" s="319" t="s">
        <v>70</v>
      </c>
      <c r="C49" s="319"/>
      <c r="D49" s="331">
        <v>0</v>
      </c>
      <c r="E49" s="331">
        <v>0</v>
      </c>
      <c r="F49" s="331">
        <v>0</v>
      </c>
      <c r="G49" s="331">
        <v>0</v>
      </c>
      <c r="H49" s="326">
        <f t="shared" si="2"/>
        <v>0</v>
      </c>
      <c r="I49" s="180"/>
      <c r="L49" s="313"/>
    </row>
    <row r="50" spans="2:13" ht="10.5" customHeight="1" x14ac:dyDescent="0.2">
      <c r="B50" s="319" t="s">
        <v>46</v>
      </c>
      <c r="C50" s="319"/>
      <c r="D50" s="331">
        <v>0</v>
      </c>
      <c r="E50" s="331">
        <v>0</v>
      </c>
      <c r="F50" s="331">
        <v>0</v>
      </c>
      <c r="G50" s="331">
        <v>0</v>
      </c>
      <c r="H50" s="326">
        <f t="shared" si="2"/>
        <v>0</v>
      </c>
      <c r="I50" s="180"/>
      <c r="L50" s="313"/>
    </row>
    <row r="51" spans="2:13" ht="10.5" customHeight="1" x14ac:dyDescent="0.2">
      <c r="B51" s="319" t="s">
        <v>47</v>
      </c>
      <c r="C51" s="319"/>
      <c r="D51" s="331">
        <v>0</v>
      </c>
      <c r="E51" s="331">
        <v>0</v>
      </c>
      <c r="F51" s="331">
        <v>0</v>
      </c>
      <c r="G51" s="331">
        <v>0</v>
      </c>
      <c r="H51" s="326">
        <f t="shared" si="2"/>
        <v>0</v>
      </c>
      <c r="I51" s="180"/>
      <c r="L51" s="313"/>
    </row>
    <row r="52" spans="2:13" ht="10.5" customHeight="1" x14ac:dyDescent="0.2">
      <c r="B52" s="322" t="s">
        <v>13</v>
      </c>
      <c r="C52" s="323"/>
      <c r="D52" s="324">
        <v>0</v>
      </c>
      <c r="E52" s="324">
        <v>0</v>
      </c>
      <c r="F52" s="324">
        <v>0</v>
      </c>
      <c r="G52" s="324">
        <v>0</v>
      </c>
      <c r="H52" s="325">
        <f t="shared" si="2"/>
        <v>0</v>
      </c>
      <c r="I52" s="180"/>
    </row>
    <row r="53" spans="2:13" ht="10.5" customHeight="1" x14ac:dyDescent="0.2">
      <c r="B53" s="182" t="s">
        <v>36</v>
      </c>
      <c r="C53" s="182"/>
      <c r="D53" s="326">
        <f>SUM(D48:D52)</f>
        <v>0</v>
      </c>
      <c r="E53" s="326">
        <f>SUM(E48:E52)</f>
        <v>0</v>
      </c>
      <c r="F53" s="326">
        <f>SUM(F48:F52)</f>
        <v>0</v>
      </c>
      <c r="G53" s="326">
        <f>SUM(G48:G52)</f>
        <v>0</v>
      </c>
      <c r="H53" s="326">
        <f t="shared" si="2"/>
        <v>0</v>
      </c>
      <c r="I53" s="180"/>
    </row>
    <row r="54" spans="2:13" ht="10.5" customHeight="1" x14ac:dyDescent="0.2">
      <c r="B54" s="182"/>
      <c r="C54" s="182"/>
      <c r="D54" s="326"/>
      <c r="E54" s="326"/>
      <c r="F54" s="326"/>
      <c r="G54" s="326"/>
      <c r="H54" s="326"/>
      <c r="I54" s="180"/>
    </row>
    <row r="55" spans="2:13" ht="10.5" customHeight="1" x14ac:dyDescent="0.2">
      <c r="B55" s="310" t="s">
        <v>72</v>
      </c>
      <c r="C55" s="254"/>
      <c r="D55" s="311" t="s">
        <v>26</v>
      </c>
      <c r="E55" s="311" t="s">
        <v>0</v>
      </c>
      <c r="F55" s="311" t="s">
        <v>1</v>
      </c>
      <c r="G55" s="312" t="s">
        <v>2</v>
      </c>
      <c r="H55" s="311" t="s">
        <v>65</v>
      </c>
      <c r="I55" s="180"/>
    </row>
    <row r="56" spans="2:13" ht="10.5" customHeight="1" x14ac:dyDescent="0.2">
      <c r="B56" s="327" t="s">
        <v>80</v>
      </c>
      <c r="C56" s="332"/>
      <c r="D56" s="328">
        <v>0</v>
      </c>
      <c r="E56" s="350">
        <f>D56/D6</f>
        <v>0</v>
      </c>
      <c r="F56" s="350">
        <f>E56</f>
        <v>0</v>
      </c>
      <c r="G56" s="350">
        <f>F56</f>
        <v>0</v>
      </c>
      <c r="H56" s="350">
        <f>D56-E56-F56-G56</f>
        <v>0</v>
      </c>
      <c r="I56" s="182"/>
      <c r="J56" s="193"/>
      <c r="K56" s="193"/>
      <c r="L56" s="193"/>
      <c r="M56" s="193"/>
    </row>
    <row r="57" spans="2:13" ht="10.5" customHeight="1" x14ac:dyDescent="0.2">
      <c r="B57" s="327" t="s">
        <v>81</v>
      </c>
      <c r="C57" s="332"/>
      <c r="D57" s="349"/>
      <c r="E57" s="285">
        <v>0</v>
      </c>
      <c r="F57" s="350">
        <f>E57/D6</f>
        <v>0</v>
      </c>
      <c r="G57" s="350">
        <f>F57</f>
        <v>0</v>
      </c>
      <c r="H57" s="350">
        <f>E57-F57-G57</f>
        <v>0</v>
      </c>
      <c r="I57" s="180"/>
    </row>
    <row r="58" spans="2:13" ht="10.5" customHeight="1" x14ac:dyDescent="0.2">
      <c r="B58" s="327" t="s">
        <v>82</v>
      </c>
      <c r="C58" s="332"/>
      <c r="D58" s="349"/>
      <c r="E58" s="349"/>
      <c r="F58" s="328">
        <v>0</v>
      </c>
      <c r="G58" s="350">
        <f>F58/D6</f>
        <v>0</v>
      </c>
      <c r="H58" s="350">
        <f>F58-G58</f>
        <v>0</v>
      </c>
      <c r="I58" s="182"/>
      <c r="J58" s="193"/>
      <c r="K58" s="193"/>
      <c r="L58" s="193"/>
      <c r="M58" s="193"/>
    </row>
    <row r="59" spans="2:13" ht="10.5" customHeight="1" x14ac:dyDescent="0.2">
      <c r="B59" s="322" t="s">
        <v>83</v>
      </c>
      <c r="C59" s="323"/>
      <c r="D59" s="351"/>
      <c r="E59" s="351"/>
      <c r="F59" s="351"/>
      <c r="G59" s="324">
        <v>0</v>
      </c>
      <c r="H59" s="353">
        <f>G59</f>
        <v>0</v>
      </c>
      <c r="I59" s="182"/>
      <c r="J59" s="193"/>
      <c r="K59" s="193"/>
      <c r="L59" s="193"/>
    </row>
    <row r="60" spans="2:13" ht="10.5" customHeight="1" x14ac:dyDescent="0.2">
      <c r="B60" s="182" t="s">
        <v>73</v>
      </c>
      <c r="C60" s="182"/>
      <c r="D60" s="326">
        <v>0</v>
      </c>
      <c r="E60" s="326">
        <f>+E56</f>
        <v>0</v>
      </c>
      <c r="F60" s="326">
        <f>+F56+F57</f>
        <v>0</v>
      </c>
      <c r="G60" s="326">
        <f>+G56+G57+G58</f>
        <v>0</v>
      </c>
      <c r="H60" s="326">
        <f>SUM(H56:H59)</f>
        <v>0</v>
      </c>
      <c r="I60" s="180"/>
    </row>
    <row r="61" spans="2:13" ht="10.5" customHeight="1" x14ac:dyDescent="0.2">
      <c r="B61" s="182"/>
      <c r="C61" s="182"/>
      <c r="D61" s="326"/>
      <c r="E61" s="326"/>
      <c r="F61" s="326"/>
      <c r="G61" s="326"/>
      <c r="H61" s="326"/>
      <c r="I61" s="180"/>
    </row>
    <row r="62" spans="2:13" ht="10.5" customHeight="1" x14ac:dyDescent="0.2">
      <c r="B62" s="179"/>
      <c r="C62" s="180"/>
      <c r="D62" s="180"/>
      <c r="E62" s="180"/>
      <c r="F62" s="180"/>
      <c r="G62" s="180"/>
      <c r="H62" s="326"/>
      <c r="I62" s="180"/>
    </row>
    <row r="63" spans="2:13" ht="10.5" customHeight="1" x14ac:dyDescent="0.2">
      <c r="B63" s="310" t="s">
        <v>29</v>
      </c>
      <c r="C63" s="254"/>
      <c r="D63" s="311" t="s">
        <v>26</v>
      </c>
      <c r="E63" s="311" t="s">
        <v>0</v>
      </c>
      <c r="F63" s="311" t="s">
        <v>1</v>
      </c>
      <c r="G63" s="312" t="s">
        <v>2</v>
      </c>
      <c r="H63" s="311" t="s">
        <v>9</v>
      </c>
      <c r="I63" s="180"/>
    </row>
    <row r="64" spans="2:13" ht="10.5" customHeight="1" x14ac:dyDescent="0.2">
      <c r="B64" s="333" t="s">
        <v>3</v>
      </c>
      <c r="C64" s="333"/>
      <c r="D64" s="331"/>
      <c r="E64" s="331"/>
      <c r="F64" s="331"/>
      <c r="G64" s="331"/>
      <c r="H64" s="326"/>
      <c r="I64" s="182"/>
      <c r="J64" s="193"/>
      <c r="L64" s="193"/>
    </row>
    <row r="65" spans="2:13" ht="10.5" customHeight="1" x14ac:dyDescent="0.2">
      <c r="B65" s="319" t="s">
        <v>74</v>
      </c>
      <c r="C65" s="319"/>
      <c r="D65" s="352">
        <f>'Financial Business Case'!N187 * 'Financial Business Case'!N188/2080</f>
        <v>0</v>
      </c>
      <c r="E65" s="331">
        <v>0</v>
      </c>
      <c r="F65" s="331">
        <v>0</v>
      </c>
      <c r="G65" s="331">
        <v>0</v>
      </c>
      <c r="H65" s="326">
        <f>SUM(D65:G65)</f>
        <v>0</v>
      </c>
      <c r="I65" s="182"/>
      <c r="J65" s="193"/>
      <c r="L65" s="193"/>
    </row>
    <row r="66" spans="2:13" ht="10.5" customHeight="1" x14ac:dyDescent="0.2">
      <c r="B66" s="319" t="s">
        <v>85</v>
      </c>
      <c r="C66" s="319"/>
      <c r="D66" s="352">
        <f>'Financial Business Case'!N184 * 'Financial Business Case'!N185/2080</f>
        <v>0</v>
      </c>
      <c r="E66" s="331">
        <v>0</v>
      </c>
      <c r="F66" s="331">
        <v>0</v>
      </c>
      <c r="G66" s="331">
        <v>0</v>
      </c>
      <c r="H66" s="326">
        <f>SUM(D66:G66)</f>
        <v>0</v>
      </c>
      <c r="I66" s="182"/>
      <c r="J66" s="193"/>
      <c r="L66" s="193"/>
    </row>
    <row r="67" spans="2:13" ht="10.5" customHeight="1" x14ac:dyDescent="0.2">
      <c r="B67" s="319" t="s">
        <v>86</v>
      </c>
      <c r="C67" s="319"/>
      <c r="D67" s="331">
        <v>0</v>
      </c>
      <c r="E67" s="331">
        <v>0</v>
      </c>
      <c r="F67" s="331">
        <v>0</v>
      </c>
      <c r="G67" s="331">
        <v>0</v>
      </c>
      <c r="H67" s="326">
        <f>SUM(D67:G67)</f>
        <v>0</v>
      </c>
      <c r="I67" s="182"/>
      <c r="J67" s="193"/>
      <c r="L67" s="193"/>
    </row>
    <row r="68" spans="2:13" ht="10.5" customHeight="1" x14ac:dyDescent="0.2">
      <c r="B68" s="333" t="s">
        <v>48</v>
      </c>
      <c r="C68" s="333"/>
      <c r="D68" s="331"/>
      <c r="E68" s="331"/>
      <c r="F68" s="331"/>
      <c r="G68" s="331"/>
      <c r="H68" s="326"/>
      <c r="I68" s="182"/>
      <c r="J68" s="193"/>
      <c r="L68" s="193"/>
    </row>
    <row r="69" spans="2:13" ht="10.5" customHeight="1" x14ac:dyDescent="0.2">
      <c r="B69" s="319" t="s">
        <v>74</v>
      </c>
      <c r="C69" s="319"/>
      <c r="D69" s="331">
        <v>0</v>
      </c>
      <c r="E69" s="331">
        <f t="shared" ref="E69:G71" si="3">D69</f>
        <v>0</v>
      </c>
      <c r="F69" s="331">
        <f t="shared" si="3"/>
        <v>0</v>
      </c>
      <c r="G69" s="331">
        <f t="shared" si="3"/>
        <v>0</v>
      </c>
      <c r="H69" s="326">
        <f>SUM(D69:G69)</f>
        <v>0</v>
      </c>
      <c r="I69" s="182"/>
      <c r="J69" s="193"/>
      <c r="L69" s="193"/>
    </row>
    <row r="70" spans="2:13" ht="10.5" customHeight="1" x14ac:dyDescent="0.2">
      <c r="B70" s="319" t="s">
        <v>75</v>
      </c>
      <c r="C70" s="319"/>
      <c r="D70" s="321">
        <v>0</v>
      </c>
      <c r="E70" s="352">
        <f>'Financial Business Case'!N185*'Financial Business Case'!N191</f>
        <v>0</v>
      </c>
      <c r="F70" s="352">
        <f>E70</f>
        <v>0</v>
      </c>
      <c r="G70" s="352">
        <f t="shared" si="3"/>
        <v>0</v>
      </c>
      <c r="H70" s="326">
        <f>SUM(E70:G70)</f>
        <v>0</v>
      </c>
      <c r="I70" s="182"/>
      <c r="J70" s="193"/>
      <c r="L70" s="193"/>
    </row>
    <row r="71" spans="2:13" ht="10.5" customHeight="1" x14ac:dyDescent="0.2">
      <c r="B71" s="319" t="s">
        <v>85</v>
      </c>
      <c r="C71" s="319"/>
      <c r="D71" s="331">
        <v>0</v>
      </c>
      <c r="E71" s="331">
        <f t="shared" si="3"/>
        <v>0</v>
      </c>
      <c r="F71" s="331">
        <f t="shared" si="3"/>
        <v>0</v>
      </c>
      <c r="G71" s="331">
        <f t="shared" si="3"/>
        <v>0</v>
      </c>
      <c r="H71" s="326">
        <f>SUM(D71:G71)</f>
        <v>0</v>
      </c>
      <c r="I71" s="182"/>
      <c r="J71" s="193"/>
      <c r="L71" s="193"/>
    </row>
    <row r="72" spans="2:13" ht="10.5" customHeight="1" x14ac:dyDescent="0.2">
      <c r="B72" s="322" t="s">
        <v>13</v>
      </c>
      <c r="C72" s="323"/>
      <c r="D72" s="324">
        <v>0</v>
      </c>
      <c r="E72" s="324">
        <v>0</v>
      </c>
      <c r="F72" s="324">
        <v>0</v>
      </c>
      <c r="G72" s="324">
        <v>0</v>
      </c>
      <c r="H72" s="325">
        <f>SUM(D72:G72)</f>
        <v>0</v>
      </c>
      <c r="I72" s="182"/>
      <c r="J72" s="193"/>
      <c r="L72" s="193"/>
    </row>
    <row r="73" spans="2:13" ht="10.5" customHeight="1" x14ac:dyDescent="0.2">
      <c r="B73" s="182" t="s">
        <v>34</v>
      </c>
      <c r="C73" s="182"/>
      <c r="D73" s="326">
        <f>SUM(D64:D72)</f>
        <v>0</v>
      </c>
      <c r="E73" s="326">
        <f>SUM(E64:E72)</f>
        <v>0</v>
      </c>
      <c r="F73" s="326">
        <f>SUM(F64:F72)</f>
        <v>0</v>
      </c>
      <c r="G73" s="326">
        <f>SUM(G64:G72)</f>
        <v>0</v>
      </c>
      <c r="H73" s="326">
        <f>SUM(D73:G73)</f>
        <v>0</v>
      </c>
      <c r="I73" s="180"/>
    </row>
    <row r="74" spans="2:13" ht="10.5" customHeight="1" x14ac:dyDescent="0.2">
      <c r="B74" s="179"/>
      <c r="C74" s="180"/>
      <c r="D74" s="180"/>
      <c r="E74" s="180"/>
      <c r="F74" s="180"/>
      <c r="G74" s="180"/>
      <c r="H74" s="326"/>
      <c r="I74" s="182"/>
      <c r="J74" s="193"/>
      <c r="L74" s="193"/>
    </row>
    <row r="75" spans="2:13" ht="10.5" customHeight="1" x14ac:dyDescent="0.2">
      <c r="B75" s="310" t="s">
        <v>77</v>
      </c>
      <c r="C75" s="254"/>
      <c r="D75" s="311" t="s">
        <v>26</v>
      </c>
      <c r="E75" s="311" t="s">
        <v>0</v>
      </c>
      <c r="F75" s="311" t="s">
        <v>1</v>
      </c>
      <c r="G75" s="312" t="s">
        <v>2</v>
      </c>
      <c r="H75" s="311" t="s">
        <v>65</v>
      </c>
      <c r="I75" s="180"/>
    </row>
    <row r="76" spans="2:13" ht="10.5" customHeight="1" x14ac:dyDescent="0.2">
      <c r="B76" s="327" t="s">
        <v>80</v>
      </c>
      <c r="C76" s="332"/>
      <c r="D76" s="328">
        <v>0</v>
      </c>
      <c r="E76" s="350">
        <f>D76/D6</f>
        <v>0</v>
      </c>
      <c r="F76" s="350">
        <f>E76</f>
        <v>0</v>
      </c>
      <c r="G76" s="350">
        <f>F76</f>
        <v>0</v>
      </c>
      <c r="H76" s="350">
        <f>D76-E76-F76-G76</f>
        <v>0</v>
      </c>
      <c r="I76" s="182"/>
      <c r="J76" s="193"/>
      <c r="K76" s="193"/>
      <c r="L76" s="193"/>
      <c r="M76" s="193"/>
    </row>
    <row r="77" spans="2:13" ht="10.5" customHeight="1" x14ac:dyDescent="0.2">
      <c r="B77" s="327" t="s">
        <v>81</v>
      </c>
      <c r="C77" s="332"/>
      <c r="D77" s="349"/>
      <c r="E77" s="285">
        <v>0</v>
      </c>
      <c r="F77" s="350">
        <f>E77/D6</f>
        <v>0</v>
      </c>
      <c r="G77" s="350">
        <f>F77</f>
        <v>0</v>
      </c>
      <c r="H77" s="350">
        <f>E77-F77-G77</f>
        <v>0</v>
      </c>
      <c r="I77" s="180"/>
    </row>
    <row r="78" spans="2:13" ht="10.5" customHeight="1" x14ac:dyDescent="0.2">
      <c r="B78" s="327" t="s">
        <v>82</v>
      </c>
      <c r="C78" s="332"/>
      <c r="D78" s="349"/>
      <c r="E78" s="349"/>
      <c r="F78" s="328">
        <v>0</v>
      </c>
      <c r="G78" s="350">
        <f>F78/D6</f>
        <v>0</v>
      </c>
      <c r="H78" s="350">
        <f>F78-G78</f>
        <v>0</v>
      </c>
      <c r="I78" s="182"/>
      <c r="J78" s="193"/>
      <c r="K78" s="193"/>
      <c r="L78" s="193"/>
      <c r="M78" s="193"/>
    </row>
    <row r="79" spans="2:13" ht="10.5" customHeight="1" x14ac:dyDescent="0.2">
      <c r="B79" s="322" t="s">
        <v>83</v>
      </c>
      <c r="C79" s="323"/>
      <c r="D79" s="351"/>
      <c r="E79" s="351"/>
      <c r="F79" s="351"/>
      <c r="G79" s="324">
        <v>0</v>
      </c>
      <c r="H79" s="351">
        <f>G79</f>
        <v>0</v>
      </c>
      <c r="I79" s="182"/>
      <c r="J79" s="193"/>
      <c r="K79" s="193"/>
      <c r="L79" s="193"/>
    </row>
    <row r="80" spans="2:13" ht="10.5" customHeight="1" x14ac:dyDescent="0.2">
      <c r="B80" s="182" t="s">
        <v>78</v>
      </c>
      <c r="C80" s="182"/>
      <c r="D80" s="326">
        <v>0</v>
      </c>
      <c r="E80" s="326">
        <f>+E76</f>
        <v>0</v>
      </c>
      <c r="F80" s="326">
        <f>+F76+F77</f>
        <v>0</v>
      </c>
      <c r="G80" s="326">
        <f>+G76+G77+G78</f>
        <v>0</v>
      </c>
      <c r="H80" s="326">
        <f>SUM(H76:H79)</f>
        <v>0</v>
      </c>
      <c r="I80" s="180"/>
    </row>
    <row r="81" spans="2:12" ht="10.5" customHeight="1" x14ac:dyDescent="0.2">
      <c r="B81" s="182"/>
      <c r="C81" s="182"/>
      <c r="D81" s="326"/>
      <c r="E81" s="326"/>
      <c r="F81" s="326"/>
      <c r="G81" s="326"/>
      <c r="H81" s="326"/>
      <c r="I81" s="180"/>
    </row>
    <row r="82" spans="2:12" ht="10.5" customHeight="1" x14ac:dyDescent="0.2">
      <c r="B82" s="179"/>
      <c r="C82" s="180"/>
      <c r="D82" s="180"/>
      <c r="E82" s="180"/>
      <c r="F82" s="180"/>
      <c r="G82" s="180"/>
      <c r="H82" s="326"/>
      <c r="I82" s="182"/>
      <c r="J82" s="193"/>
      <c r="L82" s="193"/>
    </row>
    <row r="83" spans="2:12" ht="10.5" customHeight="1" x14ac:dyDescent="0.2">
      <c r="B83" s="310" t="s">
        <v>30</v>
      </c>
      <c r="C83" s="254"/>
      <c r="D83" s="311" t="s">
        <v>26</v>
      </c>
      <c r="E83" s="311" t="s">
        <v>0</v>
      </c>
      <c r="F83" s="311" t="s">
        <v>1</v>
      </c>
      <c r="G83" s="312" t="s">
        <v>2</v>
      </c>
      <c r="H83" s="311" t="s">
        <v>9</v>
      </c>
      <c r="I83" s="180"/>
    </row>
    <row r="84" spans="2:12" ht="10.5" customHeight="1" x14ac:dyDescent="0.2">
      <c r="B84" s="327" t="s">
        <v>12</v>
      </c>
      <c r="C84" s="327"/>
      <c r="D84" s="328">
        <v>0</v>
      </c>
      <c r="E84" s="331">
        <v>0</v>
      </c>
      <c r="F84" s="331">
        <v>0</v>
      </c>
      <c r="G84" s="331">
        <v>0</v>
      </c>
      <c r="H84" s="326">
        <f>SUM(D84:G84)</f>
        <v>0</v>
      </c>
      <c r="I84" s="182"/>
      <c r="J84" s="193"/>
      <c r="L84" s="193"/>
    </row>
    <row r="85" spans="2:12" ht="10.5" customHeight="1" x14ac:dyDescent="0.2">
      <c r="B85" s="327" t="s">
        <v>11</v>
      </c>
      <c r="C85" s="327"/>
      <c r="D85" s="331">
        <v>0</v>
      </c>
      <c r="E85" s="331">
        <v>0</v>
      </c>
      <c r="F85" s="331">
        <v>0</v>
      </c>
      <c r="G85" s="331">
        <v>0</v>
      </c>
      <c r="H85" s="326">
        <f>SUM(D85:G85)</f>
        <v>0</v>
      </c>
      <c r="I85" s="180"/>
    </row>
    <row r="86" spans="2:12" ht="10.5" customHeight="1" x14ac:dyDescent="0.2">
      <c r="B86" s="327" t="s">
        <v>49</v>
      </c>
      <c r="C86" s="327"/>
      <c r="D86" s="331">
        <v>0</v>
      </c>
      <c r="E86" s="331">
        <v>0</v>
      </c>
      <c r="F86" s="331">
        <v>0</v>
      </c>
      <c r="G86" s="331">
        <v>0</v>
      </c>
      <c r="H86" s="326">
        <f>SUM(D86:G86)</f>
        <v>0</v>
      </c>
      <c r="I86" s="180"/>
    </row>
    <row r="87" spans="2:12" ht="10.5" customHeight="1" x14ac:dyDescent="0.2">
      <c r="B87" s="322" t="s">
        <v>13</v>
      </c>
      <c r="C87" s="323"/>
      <c r="D87" s="324">
        <v>0</v>
      </c>
      <c r="E87" s="324">
        <v>0</v>
      </c>
      <c r="F87" s="324">
        <v>0</v>
      </c>
      <c r="G87" s="324">
        <v>0</v>
      </c>
      <c r="H87" s="325">
        <f>SUM(D87:G87)</f>
        <v>0</v>
      </c>
      <c r="I87" s="180"/>
    </row>
    <row r="88" spans="2:12" ht="10.5" customHeight="1" x14ac:dyDescent="0.2">
      <c r="B88" s="182" t="s">
        <v>35</v>
      </c>
      <c r="C88" s="182"/>
      <c r="D88" s="326">
        <f>SUM(D84:D87)</f>
        <v>0</v>
      </c>
      <c r="E88" s="326">
        <f>SUM(E84:E87)</f>
        <v>0</v>
      </c>
      <c r="F88" s="326">
        <f>SUM(F84:F87)</f>
        <v>0</v>
      </c>
      <c r="G88" s="326">
        <f>SUM(G84:G87)</f>
        <v>0</v>
      </c>
      <c r="H88" s="326">
        <f>SUM(D88:G88)</f>
        <v>0</v>
      </c>
      <c r="I88" s="182"/>
      <c r="J88" s="193"/>
      <c r="K88" s="193"/>
      <c r="L88" s="193"/>
    </row>
    <row r="89" spans="2:12" ht="10.5" customHeight="1" x14ac:dyDescent="0.2">
      <c r="B89" s="182"/>
      <c r="C89" s="182"/>
      <c r="D89" s="326"/>
      <c r="E89" s="326"/>
      <c r="F89" s="326"/>
      <c r="G89" s="326"/>
      <c r="H89" s="326"/>
      <c r="I89" s="182"/>
      <c r="J89" s="193"/>
      <c r="K89" s="193"/>
      <c r="L89" s="193"/>
    </row>
    <row r="90" spans="2:12" ht="10.5" customHeight="1" x14ac:dyDescent="0.2">
      <c r="B90" s="179"/>
      <c r="C90" s="180"/>
      <c r="D90" s="180"/>
      <c r="E90" s="180"/>
      <c r="F90" s="180"/>
      <c r="G90" s="180"/>
      <c r="H90" s="326"/>
      <c r="I90" s="180"/>
    </row>
    <row r="91" spans="2:12" ht="10.5" customHeight="1" x14ac:dyDescent="0.2">
      <c r="B91" s="310" t="s">
        <v>31</v>
      </c>
      <c r="C91" s="254"/>
      <c r="D91" s="311" t="s">
        <v>26</v>
      </c>
      <c r="E91" s="311" t="s">
        <v>0</v>
      </c>
      <c r="F91" s="311" t="s">
        <v>1</v>
      </c>
      <c r="G91" s="312" t="s">
        <v>2</v>
      </c>
      <c r="H91" s="311" t="s">
        <v>9</v>
      </c>
      <c r="I91" s="180"/>
    </row>
    <row r="92" spans="2:12" ht="10.5" customHeight="1" x14ac:dyDescent="0.2">
      <c r="B92" s="327" t="s">
        <v>23</v>
      </c>
      <c r="C92" s="327"/>
      <c r="D92" s="331">
        <v>0</v>
      </c>
      <c r="E92" s="331">
        <v>0</v>
      </c>
      <c r="F92" s="331">
        <v>0</v>
      </c>
      <c r="G92" s="331">
        <v>0</v>
      </c>
      <c r="H92" s="326">
        <f>SUM(D92:G92)</f>
        <v>0</v>
      </c>
      <c r="I92" s="180"/>
    </row>
    <row r="93" spans="2:12" ht="10.5" customHeight="1" x14ac:dyDescent="0.2">
      <c r="B93" s="327" t="s">
        <v>22</v>
      </c>
      <c r="C93" s="327"/>
      <c r="D93" s="331">
        <v>0</v>
      </c>
      <c r="E93" s="331">
        <v>0</v>
      </c>
      <c r="F93" s="331">
        <v>0</v>
      </c>
      <c r="G93" s="331">
        <v>0</v>
      </c>
      <c r="H93" s="326">
        <f>SUM(D93:G93)</f>
        <v>0</v>
      </c>
      <c r="I93" s="180"/>
    </row>
    <row r="94" spans="2:12" ht="10.5" customHeight="1" x14ac:dyDescent="0.2">
      <c r="B94" s="327" t="s">
        <v>14</v>
      </c>
      <c r="C94" s="327"/>
      <c r="D94" s="331">
        <v>0</v>
      </c>
      <c r="E94" s="331">
        <v>0</v>
      </c>
      <c r="F94" s="331">
        <v>0</v>
      </c>
      <c r="G94" s="331">
        <v>0</v>
      </c>
      <c r="H94" s="326">
        <f>SUM(D94:G94)</f>
        <v>0</v>
      </c>
      <c r="I94" s="180"/>
    </row>
    <row r="95" spans="2:12" ht="10.5" customHeight="1" x14ac:dyDescent="0.2">
      <c r="B95" s="322" t="s">
        <v>13</v>
      </c>
      <c r="C95" s="323"/>
      <c r="D95" s="324">
        <v>0</v>
      </c>
      <c r="E95" s="324">
        <v>0</v>
      </c>
      <c r="F95" s="324">
        <v>0</v>
      </c>
      <c r="G95" s="324">
        <v>0</v>
      </c>
      <c r="H95" s="325">
        <f>SUM(D95:G95)</f>
        <v>0</v>
      </c>
      <c r="I95" s="180"/>
    </row>
    <row r="96" spans="2:12" ht="10.5" customHeight="1" x14ac:dyDescent="0.2">
      <c r="B96" s="182" t="s">
        <v>31</v>
      </c>
      <c r="C96" s="182"/>
      <c r="D96" s="326">
        <f>SUM(D92:D95)</f>
        <v>0</v>
      </c>
      <c r="E96" s="326">
        <f>SUM(E92:E95)</f>
        <v>0</v>
      </c>
      <c r="F96" s="326">
        <f>SUM(F92:F95)</f>
        <v>0</v>
      </c>
      <c r="G96" s="326">
        <f>SUM(G92:G95)</f>
        <v>0</v>
      </c>
      <c r="H96" s="326">
        <f>SUM(D96:G96)</f>
        <v>0</v>
      </c>
      <c r="I96" s="180"/>
    </row>
    <row r="97" spans="2:15" ht="10.5" customHeight="1" x14ac:dyDescent="0.2">
      <c r="B97" s="182"/>
      <c r="C97" s="182"/>
      <c r="D97" s="326"/>
      <c r="E97" s="326"/>
      <c r="F97" s="326"/>
      <c r="G97" s="326"/>
      <c r="H97" s="326"/>
      <c r="I97" s="180"/>
    </row>
    <row r="98" spans="2:15" ht="10.5" customHeight="1" x14ac:dyDescent="0.2">
      <c r="B98" s="182"/>
      <c r="C98" s="182"/>
      <c r="D98" s="326"/>
      <c r="E98" s="326"/>
      <c r="F98" s="326"/>
      <c r="G98" s="326"/>
      <c r="H98" s="326"/>
      <c r="I98" s="180"/>
    </row>
    <row r="99" spans="2:15" ht="10.5" customHeight="1" x14ac:dyDescent="0.2">
      <c r="B99" s="179"/>
      <c r="C99" s="180"/>
      <c r="D99" s="180"/>
      <c r="E99" s="180"/>
      <c r="F99" s="180"/>
      <c r="G99" s="180"/>
      <c r="H99" s="180"/>
      <c r="I99" s="180"/>
    </row>
    <row r="100" spans="2:15" ht="10.5" customHeight="1" x14ac:dyDescent="0.2">
      <c r="B100" s="179"/>
      <c r="C100" s="180"/>
      <c r="D100" s="180"/>
      <c r="E100" s="180"/>
      <c r="F100" s="180"/>
      <c r="G100" s="180"/>
      <c r="H100" s="180"/>
      <c r="I100" s="180"/>
    </row>
    <row r="101" spans="2:15" s="210" customFormat="1" ht="12.75" customHeight="1" x14ac:dyDescent="0.25">
      <c r="B101" s="345" t="s">
        <v>43</v>
      </c>
      <c r="C101" s="346"/>
      <c r="D101" s="346"/>
      <c r="E101" s="346"/>
      <c r="F101" s="346"/>
      <c r="G101" s="346"/>
      <c r="H101" s="346"/>
      <c r="M101" s="209"/>
      <c r="N101" s="209"/>
      <c r="O101" s="209"/>
    </row>
    <row r="102" spans="2:15" s="210" customFormat="1" ht="12.75" customHeight="1" x14ac:dyDescent="0.25">
      <c r="B102" s="334"/>
      <c r="C102" s="335"/>
      <c r="D102" s="335"/>
      <c r="E102" s="335"/>
      <c r="F102" s="335"/>
      <c r="M102" s="209"/>
      <c r="N102" s="209"/>
      <c r="O102" s="209"/>
    </row>
    <row r="103" spans="2:15" ht="10.5" customHeight="1" x14ac:dyDescent="0.2">
      <c r="B103" s="179"/>
      <c r="C103" s="180"/>
      <c r="D103" s="180"/>
      <c r="E103" s="180"/>
      <c r="F103" s="180"/>
      <c r="G103" s="180"/>
      <c r="H103" s="180"/>
      <c r="I103" s="180"/>
    </row>
    <row r="104" spans="2:15" ht="9.75" customHeight="1" x14ac:dyDescent="0.2">
      <c r="B104" s="310" t="s">
        <v>32</v>
      </c>
      <c r="C104" s="254"/>
      <c r="D104" s="311" t="s">
        <v>26</v>
      </c>
      <c r="E104" s="311" t="s">
        <v>0</v>
      </c>
      <c r="F104" s="311" t="s">
        <v>1</v>
      </c>
      <c r="G104" s="312" t="s">
        <v>2</v>
      </c>
      <c r="H104" s="311" t="s">
        <v>9</v>
      </c>
    </row>
    <row r="105" spans="2:15" ht="9.75" customHeight="1" x14ac:dyDescent="0.2">
      <c r="B105" s="321" t="str">
        <f>'Financial Business Case'!E66</f>
        <v>REDUCED INVENTORY</v>
      </c>
      <c r="C105" s="321"/>
      <c r="D105" s="336">
        <v>0</v>
      </c>
      <c r="E105" s="336">
        <f>'Financial Business Case'!O74</f>
        <v>0</v>
      </c>
      <c r="F105" s="336">
        <f t="shared" ref="F105:G109" si="4">E105</f>
        <v>0</v>
      </c>
      <c r="G105" s="336">
        <f t="shared" si="4"/>
        <v>0</v>
      </c>
      <c r="H105" s="315">
        <f t="shared" ref="H105:H114" si="5">SUM(D105:G105)</f>
        <v>0</v>
      </c>
    </row>
    <row r="106" spans="2:15" ht="9.75" customHeight="1" x14ac:dyDescent="0.2">
      <c r="B106" s="321" t="str">
        <f>'Financial Business Case'!E76</f>
        <v>REDUCED REGULATORY COSTS</v>
      </c>
      <c r="C106" s="321"/>
      <c r="D106" s="336">
        <v>0</v>
      </c>
      <c r="E106" s="336">
        <f>'Financial Business Case'!O83</f>
        <v>0</v>
      </c>
      <c r="F106" s="336">
        <f t="shared" si="4"/>
        <v>0</v>
      </c>
      <c r="G106" s="336">
        <f t="shared" si="4"/>
        <v>0</v>
      </c>
      <c r="H106" s="315">
        <f t="shared" si="5"/>
        <v>0</v>
      </c>
    </row>
    <row r="107" spans="2:15" ht="9.75" customHeight="1" x14ac:dyDescent="0.2">
      <c r="B107" s="321" t="str">
        <f>'Financial Business Case'!E85</f>
        <v>REDUCED TRANSPORTATION COSTS</v>
      </c>
      <c r="C107" s="321"/>
      <c r="D107" s="336">
        <v>0</v>
      </c>
      <c r="E107" s="336">
        <f>'Financial Business Case'!O92</f>
        <v>0</v>
      </c>
      <c r="F107" s="336">
        <f t="shared" si="4"/>
        <v>0</v>
      </c>
      <c r="G107" s="336">
        <f t="shared" si="4"/>
        <v>0</v>
      </c>
      <c r="H107" s="315">
        <f t="shared" si="5"/>
        <v>0</v>
      </c>
    </row>
    <row r="108" spans="2:15" ht="9.75" customHeight="1" x14ac:dyDescent="0.2">
      <c r="B108" s="321" t="str">
        <f>'Financial Business Case'!E94</f>
        <v>REDUCED WAREHOUSING COSTS</v>
      </c>
      <c r="C108" s="321"/>
      <c r="D108" s="336">
        <v>0</v>
      </c>
      <c r="E108" s="336">
        <f>'Financial Business Case'!O101</f>
        <v>0</v>
      </c>
      <c r="F108" s="336">
        <f t="shared" si="4"/>
        <v>0</v>
      </c>
      <c r="G108" s="336">
        <f t="shared" si="4"/>
        <v>0</v>
      </c>
      <c r="H108" s="315">
        <f t="shared" si="5"/>
        <v>0</v>
      </c>
    </row>
    <row r="109" spans="2:15" ht="9.75" customHeight="1" x14ac:dyDescent="0.2">
      <c r="B109" s="321" t="str">
        <f>'Financial Business Case'!E106</f>
        <v>REDUCED MATERIALS COSTS</v>
      </c>
      <c r="C109" s="321"/>
      <c r="D109" s="336">
        <v>0</v>
      </c>
      <c r="E109" s="336">
        <f>'Financial Business Case'!O113</f>
        <v>0</v>
      </c>
      <c r="F109" s="336">
        <f t="shared" si="4"/>
        <v>0</v>
      </c>
      <c r="G109" s="336">
        <f t="shared" si="4"/>
        <v>0</v>
      </c>
      <c r="H109" s="315">
        <f t="shared" si="5"/>
        <v>0</v>
      </c>
    </row>
    <row r="110" spans="2:15" ht="9.75" customHeight="1" x14ac:dyDescent="0.2">
      <c r="B110" s="321" t="str">
        <f>'Financial Business Case'!E143</f>
        <v>OTHER BENEFITS</v>
      </c>
      <c r="C110" s="321"/>
      <c r="D110" s="336">
        <v>0</v>
      </c>
      <c r="E110" s="336">
        <f>'Financial Business Case'!N147</f>
        <v>0</v>
      </c>
      <c r="F110" s="336">
        <f t="shared" ref="F110" si="6">E110</f>
        <v>0</v>
      </c>
      <c r="G110" s="336">
        <f t="shared" ref="G110" si="7">F110</f>
        <v>0</v>
      </c>
      <c r="H110" s="315">
        <f t="shared" ref="H110" si="8">SUM(D110:G110)</f>
        <v>0</v>
      </c>
    </row>
    <row r="111" spans="2:15" ht="9.75" customHeight="1" x14ac:dyDescent="0.2">
      <c r="B111" s="321"/>
      <c r="C111" s="321"/>
      <c r="D111" s="316">
        <v>0</v>
      </c>
      <c r="E111" s="316">
        <f t="shared" ref="E111" si="9">D111</f>
        <v>0</v>
      </c>
      <c r="F111" s="316">
        <f t="shared" ref="F111" si="10">E111</f>
        <v>0</v>
      </c>
      <c r="G111" s="316">
        <f t="shared" ref="G111" si="11">F111</f>
        <v>0</v>
      </c>
      <c r="H111" s="337">
        <f t="shared" si="5"/>
        <v>0</v>
      </c>
    </row>
    <row r="112" spans="2:15" ht="9.75" customHeight="1" x14ac:dyDescent="0.2">
      <c r="B112" s="321" t="s">
        <v>13</v>
      </c>
      <c r="C112" s="321"/>
      <c r="D112" s="316">
        <v>0</v>
      </c>
      <c r="E112" s="316">
        <v>0</v>
      </c>
      <c r="F112" s="316">
        <f t="shared" ref="E112:G113" si="12">E112</f>
        <v>0</v>
      </c>
      <c r="G112" s="316">
        <f t="shared" si="12"/>
        <v>0</v>
      </c>
      <c r="H112" s="337">
        <f t="shared" si="5"/>
        <v>0</v>
      </c>
    </row>
    <row r="113" spans="2:8" ht="9.75" customHeight="1" x14ac:dyDescent="0.2">
      <c r="B113" s="322" t="s">
        <v>13</v>
      </c>
      <c r="C113" s="323"/>
      <c r="D113" s="324">
        <v>0</v>
      </c>
      <c r="E113" s="324">
        <f t="shared" si="12"/>
        <v>0</v>
      </c>
      <c r="F113" s="324">
        <f t="shared" si="12"/>
        <v>0</v>
      </c>
      <c r="G113" s="324">
        <f t="shared" si="12"/>
        <v>0</v>
      </c>
      <c r="H113" s="325">
        <f t="shared" si="5"/>
        <v>0</v>
      </c>
    </row>
    <row r="114" spans="2:8" ht="9.75" customHeight="1" x14ac:dyDescent="0.2">
      <c r="B114" s="182" t="s">
        <v>41</v>
      </c>
      <c r="C114" s="182"/>
      <c r="D114" s="326">
        <f>SUM(D105:D113)</f>
        <v>0</v>
      </c>
      <c r="E114" s="326">
        <f>SUM(E105:E113)</f>
        <v>0</v>
      </c>
      <c r="F114" s="326">
        <f>SUM(F105:F113)</f>
        <v>0</v>
      </c>
      <c r="G114" s="326">
        <f>SUM(G105:G113)</f>
        <v>0</v>
      </c>
      <c r="H114" s="326">
        <f t="shared" si="5"/>
        <v>0</v>
      </c>
    </row>
    <row r="115" spans="2:8" ht="9.75" customHeight="1" x14ac:dyDescent="0.2">
      <c r="B115" s="179"/>
      <c r="C115" s="180"/>
      <c r="D115" s="338"/>
      <c r="E115" s="338"/>
      <c r="F115" s="337"/>
      <c r="G115" s="337"/>
      <c r="H115" s="338"/>
    </row>
    <row r="116" spans="2:8" ht="9.75" customHeight="1" x14ac:dyDescent="0.2">
      <c r="B116" s="339"/>
      <c r="C116" s="180"/>
      <c r="D116" s="225"/>
      <c r="E116" s="340"/>
      <c r="F116" s="341"/>
      <c r="G116" s="341"/>
    </row>
    <row r="117" spans="2:8" ht="9.75" customHeight="1" x14ac:dyDescent="0.2">
      <c r="B117" s="179"/>
      <c r="C117" s="180"/>
      <c r="D117" s="338"/>
      <c r="E117" s="338"/>
      <c r="F117" s="337"/>
      <c r="G117" s="337"/>
      <c r="H117" s="338"/>
    </row>
    <row r="118" spans="2:8" ht="9.75" customHeight="1" x14ac:dyDescent="0.2">
      <c r="B118" s="310" t="s">
        <v>33</v>
      </c>
      <c r="C118" s="254"/>
      <c r="D118" s="311" t="s">
        <v>26</v>
      </c>
      <c r="E118" s="311" t="s">
        <v>0</v>
      </c>
      <c r="F118" s="311" t="s">
        <v>1</v>
      </c>
      <c r="G118" s="312" t="s">
        <v>2</v>
      </c>
      <c r="H118" s="311" t="s">
        <v>9</v>
      </c>
    </row>
    <row r="119" spans="2:8" ht="9.75" customHeight="1" x14ac:dyDescent="0.2">
      <c r="B119" s="321" t="str">
        <f>'Financial Business Case'!E56</f>
        <v>INCREASED EMPLOYEE PRODUCTIVITY</v>
      </c>
      <c r="C119" s="333"/>
      <c r="D119" s="336">
        <v>0</v>
      </c>
      <c r="E119" s="336">
        <f>'Financial Business Case'!O64</f>
        <v>0</v>
      </c>
      <c r="F119" s="336">
        <f>E119</f>
        <v>0</v>
      </c>
      <c r="G119" s="336">
        <f>F119</f>
        <v>0</v>
      </c>
      <c r="H119" s="315">
        <f>SUM(D119:G119)</f>
        <v>0</v>
      </c>
    </row>
    <row r="120" spans="2:8" ht="9.75" customHeight="1" x14ac:dyDescent="0.2">
      <c r="B120" s="321" t="str">
        <f>'Financial Business Case'!E115</f>
        <v>REDUCED OBSOLESCENCE COSTS</v>
      </c>
      <c r="C120" s="333"/>
      <c r="D120" s="336">
        <v>0</v>
      </c>
      <c r="E120" s="336">
        <f>'Financial Business Case'!O122</f>
        <v>0</v>
      </c>
      <c r="F120" s="336">
        <f t="shared" ref="F120:G120" si="13">E120</f>
        <v>0</v>
      </c>
      <c r="G120" s="336">
        <f t="shared" si="13"/>
        <v>0</v>
      </c>
      <c r="H120" s="315">
        <f t="shared" ref="H120:H121" si="14">SUM(D120:G120)</f>
        <v>0</v>
      </c>
    </row>
    <row r="121" spans="2:8" ht="9.75" customHeight="1" x14ac:dyDescent="0.2">
      <c r="B121" s="321" t="str">
        <f>'Financial Business Case'!E124</f>
        <v>REDUCED ACCOUNTING AND AUDIT COSTS</v>
      </c>
      <c r="C121" s="333"/>
      <c r="D121" s="336">
        <v>0</v>
      </c>
      <c r="E121" s="336">
        <f>'Financial Business Case'!O131</f>
        <v>0</v>
      </c>
      <c r="F121" s="336">
        <f t="shared" ref="F121:G121" si="15">E121</f>
        <v>0</v>
      </c>
      <c r="G121" s="336">
        <f t="shared" si="15"/>
        <v>0</v>
      </c>
      <c r="H121" s="315">
        <f t="shared" si="14"/>
        <v>0</v>
      </c>
    </row>
    <row r="122" spans="2:8" ht="9.75" customHeight="1" x14ac:dyDescent="0.2">
      <c r="B122" s="321" t="str">
        <f>'Financial Business Case'!E133</f>
        <v>INCREASED PROFITS</v>
      </c>
      <c r="C122" s="333"/>
      <c r="D122" s="336">
        <v>0</v>
      </c>
      <c r="E122" s="336">
        <f>'Financial Business Case'!O141</f>
        <v>0</v>
      </c>
      <c r="F122" s="336">
        <f t="shared" ref="F122:G123" si="16">E122</f>
        <v>0</v>
      </c>
      <c r="G122" s="336">
        <f t="shared" si="16"/>
        <v>0</v>
      </c>
      <c r="H122" s="315">
        <f>SUM(D122:G122)</f>
        <v>0</v>
      </c>
    </row>
    <row r="123" spans="2:8" ht="9.75" customHeight="1" x14ac:dyDescent="0.2">
      <c r="B123" s="321" t="str">
        <f>'Financial Business Case'!E143</f>
        <v>OTHER BENEFITS</v>
      </c>
      <c r="C123" s="333"/>
      <c r="D123" s="336">
        <v>0</v>
      </c>
      <c r="E123" s="336">
        <f>'Financial Business Case'!N148</f>
        <v>0</v>
      </c>
      <c r="F123" s="336">
        <f t="shared" si="16"/>
        <v>0</v>
      </c>
      <c r="G123" s="336">
        <f t="shared" si="16"/>
        <v>0</v>
      </c>
      <c r="H123" s="315">
        <f>SUM(D123:G123)</f>
        <v>0</v>
      </c>
    </row>
    <row r="124" spans="2:8" ht="9.75" customHeight="1" x14ac:dyDescent="0.2">
      <c r="B124" s="258"/>
      <c r="C124" s="277"/>
      <c r="D124" s="342"/>
      <c r="E124" s="342"/>
      <c r="F124" s="342"/>
      <c r="G124" s="208"/>
      <c r="H124" s="252"/>
    </row>
    <row r="125" spans="2:8" ht="9.75" customHeight="1" x14ac:dyDescent="0.2">
      <c r="B125" s="314" t="s">
        <v>13</v>
      </c>
      <c r="C125" s="314"/>
      <c r="D125" s="316">
        <v>0</v>
      </c>
      <c r="E125" s="316">
        <v>0</v>
      </c>
      <c r="F125" s="316">
        <f>E125</f>
        <v>0</v>
      </c>
      <c r="G125" s="316">
        <f>F125</f>
        <v>0</v>
      </c>
      <c r="H125" s="337">
        <f>SUM(D125:G125)</f>
        <v>0</v>
      </c>
    </row>
    <row r="126" spans="2:8" ht="9.75" customHeight="1" x14ac:dyDescent="0.2">
      <c r="B126" s="322" t="s">
        <v>13</v>
      </c>
      <c r="C126" s="323"/>
      <c r="D126" s="324">
        <v>0</v>
      </c>
      <c r="E126" s="324">
        <v>0</v>
      </c>
      <c r="F126" s="324">
        <f>E126</f>
        <v>0</v>
      </c>
      <c r="G126" s="324">
        <f>F126</f>
        <v>0</v>
      </c>
      <c r="H126" s="325">
        <f>SUM(D126:G126)</f>
        <v>0</v>
      </c>
    </row>
    <row r="127" spans="2:8" ht="9.75" customHeight="1" x14ac:dyDescent="0.2">
      <c r="B127" s="182" t="s">
        <v>44</v>
      </c>
      <c r="C127" s="182"/>
      <c r="D127" s="326">
        <f>SUM(D119:D126)</f>
        <v>0</v>
      </c>
      <c r="E127" s="326">
        <f>SUM(E119:E126)</f>
        <v>0</v>
      </c>
      <c r="F127" s="326">
        <f>SUM(F119:F126)</f>
        <v>0</v>
      </c>
      <c r="G127" s="326">
        <f>SUM(G119:G126)</f>
        <v>0</v>
      </c>
      <c r="H127" s="326">
        <f>SUM(H119:H126)</f>
        <v>0</v>
      </c>
    </row>
  </sheetData>
  <mergeCells count="3">
    <mergeCell ref="D5:E5"/>
    <mergeCell ref="D4:E4"/>
    <mergeCell ref="D6:E6"/>
  </mergeCells>
  <phoneticPr fontId="0" type="noConversion"/>
  <printOptions horizontalCentered="1"/>
  <pageMargins left="0.7" right="0.7" top="0.75" bottom="0.75" header="0.3" footer="0.3"/>
  <pageSetup scale="92" orientation="landscape" r:id="rId1"/>
  <headerFooter alignWithMargins="0">
    <oddFooter>&amp;C&amp;"Corbel,Regular"&amp;8Page &amp;P of &amp;N
&amp;K00-048NucleusResearch.com - Copyright © 2015 Nucleus Research Inc.</oddFooter>
  </headerFooter>
  <rowBreaks count="2" manualBreakCount="2">
    <brk id="53" min="1" max="7" man="1"/>
    <brk id="100" min="1" max="7" man="1"/>
  </rowBreaks>
  <ignoredErrors>
    <ignoredError sqref="C107 D65 F105:G105 F121:G121 F125:G126 C108 E113:G113 F108:G108 B112:C118 F122:G122 F123:G123 C109 F109:G109 F112:G112 F107:G107 F106:G106 C122 C119 F119:G119 C105 C106 C120 F120:G120 C1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59" r:id="rId4" name="Spinner 87">
              <controlPr defaultSize="0" print="0" autoPict="0">
                <anchor moveWithCells="1" sizeWithCells="1">
                  <from>
                    <xdr:col>5</xdr:col>
                    <xdr:colOff>47625</xdr:colOff>
                    <xdr:row>4</xdr:row>
                    <xdr:rowOff>47625</xdr:rowOff>
                  </from>
                  <to>
                    <xdr:col>5</xdr:col>
                    <xdr:colOff>180975</xdr:colOff>
                    <xdr:row>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6"/>
  <sheetViews>
    <sheetView showGridLines="0" showRowColHeaders="0" zoomScale="130" zoomScaleNormal="130" zoomScaleSheetLayoutView="150" workbookViewId="0"/>
  </sheetViews>
  <sheetFormatPr defaultRowHeight="11.25" x14ac:dyDescent="0.2"/>
  <cols>
    <col min="1" max="1" width="5.7109375" style="246" customWidth="1"/>
    <col min="2" max="2" width="28.28515625" style="246" customWidth="1"/>
    <col min="3" max="6" width="11.42578125" style="247" customWidth="1"/>
    <col min="7" max="7" width="5.7109375" style="246" customWidth="1"/>
    <col min="8" max="16384" width="9.140625" style="246"/>
  </cols>
  <sheetData>
    <row r="1" spans="1:7" ht="8.25" customHeight="1" x14ac:dyDescent="0.2"/>
    <row r="2" spans="1:7" ht="8.25" customHeight="1" x14ac:dyDescent="0.2"/>
    <row r="3" spans="1:7" s="248" customFormat="1" ht="19.5" customHeight="1" x14ac:dyDescent="0.2">
      <c r="B3" s="389" t="s">
        <v>24</v>
      </c>
      <c r="C3" s="247"/>
      <c r="D3" s="247"/>
      <c r="E3" s="247"/>
      <c r="F3" s="247"/>
    </row>
    <row r="4" spans="1:7" s="248" customFormat="1" ht="15" customHeight="1" x14ac:dyDescent="0.25">
      <c r="B4" s="282" t="str">
        <f>'Financial Business Case'!H12</f>
        <v>Prepared For: Company Name Here</v>
      </c>
      <c r="C4" s="247"/>
      <c r="D4" s="247"/>
      <c r="E4" s="247"/>
      <c r="F4" s="247"/>
    </row>
    <row r="5" spans="1:7" s="248" customFormat="1" ht="12.75" customHeight="1" x14ac:dyDescent="0.25">
      <c r="B5" s="249"/>
      <c r="C5" s="249"/>
      <c r="D5" s="249"/>
      <c r="E5" s="249"/>
      <c r="F5" s="249"/>
    </row>
    <row r="6" spans="1:7" s="248" customFormat="1" ht="12.75" customHeight="1" x14ac:dyDescent="0.25">
      <c r="B6" s="392" t="str">
        <f>F43</f>
        <v>N/A</v>
      </c>
      <c r="C6" s="249"/>
      <c r="D6" s="249"/>
      <c r="E6" s="249"/>
      <c r="F6" s="249"/>
    </row>
    <row r="7" spans="1:7" s="248" customFormat="1" ht="12.75" customHeight="1" x14ac:dyDescent="0.25">
      <c r="B7" s="393" t="str">
        <f>F48</f>
        <v>3+ years</v>
      </c>
      <c r="C7" s="249"/>
      <c r="D7" s="249"/>
      <c r="E7" s="249"/>
      <c r="F7" s="249"/>
    </row>
    <row r="8" spans="1:7" s="248" customFormat="1" ht="12.75" customHeight="1" x14ac:dyDescent="0.25">
      <c r="B8" s="249"/>
      <c r="C8" s="249"/>
      <c r="D8" s="249"/>
      <c r="E8" s="249"/>
      <c r="F8" s="249"/>
    </row>
    <row r="9" spans="1:7" s="253" customFormat="1" ht="12.75" customHeight="1" x14ac:dyDescent="0.2">
      <c r="A9" s="250"/>
      <c r="B9" s="251"/>
      <c r="C9" s="252"/>
      <c r="D9" s="252"/>
      <c r="E9" s="252"/>
      <c r="F9" s="252"/>
      <c r="G9" s="250"/>
    </row>
    <row r="10" spans="1:7" s="253" customFormat="1" ht="13.5" customHeight="1" x14ac:dyDescent="0.2">
      <c r="A10" s="250"/>
      <c r="B10" s="390" t="s">
        <v>155</v>
      </c>
      <c r="C10" s="391" t="s">
        <v>26</v>
      </c>
      <c r="D10" s="391" t="s">
        <v>0</v>
      </c>
      <c r="E10" s="391" t="s">
        <v>1</v>
      </c>
      <c r="F10" s="391" t="s">
        <v>2</v>
      </c>
      <c r="G10" s="250"/>
    </row>
    <row r="11" spans="1:7" s="253" customFormat="1" ht="12.75" customHeight="1" x14ac:dyDescent="0.2">
      <c r="A11" s="250"/>
      <c r="B11" s="287" t="s">
        <v>15</v>
      </c>
      <c r="C11" s="288">
        <f>'Detailed Flows'!D114</f>
        <v>0</v>
      </c>
      <c r="D11" s="288">
        <f>'Detailed Flows'!E114</f>
        <v>0</v>
      </c>
      <c r="E11" s="288">
        <f>'Detailed Flows'!F114</f>
        <v>0</v>
      </c>
      <c r="F11" s="288">
        <f>'Detailed Flows'!G114</f>
        <v>0</v>
      </c>
      <c r="G11" s="250"/>
    </row>
    <row r="12" spans="1:7" s="253" customFormat="1" ht="12.75" customHeight="1" x14ac:dyDescent="0.2">
      <c r="A12" s="250"/>
      <c r="B12" s="256" t="s">
        <v>16</v>
      </c>
      <c r="C12" s="257">
        <f>'Detailed Flows'!D127</f>
        <v>0</v>
      </c>
      <c r="D12" s="257">
        <f>'Detailed Flows'!E127</f>
        <v>0</v>
      </c>
      <c r="E12" s="257">
        <f>'Detailed Flows'!F127</f>
        <v>0</v>
      </c>
      <c r="F12" s="257">
        <f>'Detailed Flows'!G127</f>
        <v>0</v>
      </c>
      <c r="G12" s="250"/>
    </row>
    <row r="13" spans="1:7" s="253" customFormat="1" ht="12.75" customHeight="1" x14ac:dyDescent="0.2">
      <c r="A13" s="250"/>
      <c r="B13" s="258" t="s">
        <v>53</v>
      </c>
      <c r="C13" s="255">
        <f>SUM(C11:C12)</f>
        <v>0</v>
      </c>
      <c r="D13" s="255">
        <f>SUM(D11:D12)</f>
        <v>0</v>
      </c>
      <c r="E13" s="255">
        <f>SUM(E11:E12)</f>
        <v>0</v>
      </c>
      <c r="F13" s="255">
        <f>SUM(F11:F12)</f>
        <v>0</v>
      </c>
      <c r="G13" s="250"/>
    </row>
    <row r="14" spans="1:7" s="253" customFormat="1" ht="12.75" customHeight="1" x14ac:dyDescent="0.2">
      <c r="A14" s="250"/>
      <c r="B14" s="258"/>
      <c r="C14" s="255"/>
      <c r="D14" s="255"/>
      <c r="E14" s="255"/>
      <c r="F14" s="255"/>
      <c r="G14" s="250"/>
    </row>
    <row r="15" spans="1:7" s="253" customFormat="1" ht="12.75" customHeight="1" x14ac:dyDescent="0.2">
      <c r="A15" s="250"/>
      <c r="B15" s="251"/>
      <c r="C15" s="255"/>
      <c r="D15" s="255"/>
      <c r="E15" s="255"/>
      <c r="F15" s="255"/>
      <c r="G15" s="250"/>
    </row>
    <row r="16" spans="1:7" s="253" customFormat="1" ht="13.5" customHeight="1" x14ac:dyDescent="0.2">
      <c r="A16" s="250"/>
      <c r="B16" s="283" t="s">
        <v>170</v>
      </c>
      <c r="C16" s="286" t="s">
        <v>26</v>
      </c>
      <c r="D16" s="286" t="s">
        <v>0</v>
      </c>
      <c r="E16" s="286" t="s">
        <v>1</v>
      </c>
      <c r="F16" s="286" t="s">
        <v>2</v>
      </c>
      <c r="G16" s="250"/>
    </row>
    <row r="17" spans="1:7" s="253" customFormat="1" ht="12.75" customHeight="1" x14ac:dyDescent="0.2">
      <c r="A17" s="250"/>
      <c r="B17" s="287" t="s">
        <v>4</v>
      </c>
      <c r="C17" s="289">
        <f>'Detailed Flows'!D22+'Detailed Flows'!D23</f>
        <v>0</v>
      </c>
      <c r="D17" s="288">
        <f>'Detailed Flows'!E24</f>
        <v>0</v>
      </c>
      <c r="E17" s="288">
        <f>'Detailed Flows'!F25</f>
        <v>0</v>
      </c>
      <c r="F17" s="288">
        <f>'Detailed Flows'!G26</f>
        <v>0</v>
      </c>
      <c r="G17" s="250"/>
    </row>
    <row r="18" spans="1:7" s="253" customFormat="1" ht="12.75" customHeight="1" x14ac:dyDescent="0.2">
      <c r="A18" s="250"/>
      <c r="B18" s="250" t="s">
        <v>5</v>
      </c>
      <c r="C18" s="259">
        <f>'Detailed Flows'!D39+'Detailed Flows'!D40</f>
        <v>0</v>
      </c>
      <c r="D18" s="255">
        <f>'Detailed Flows'!E41</f>
        <v>0</v>
      </c>
      <c r="E18" s="255">
        <f>'Detailed Flows'!F42</f>
        <v>0</v>
      </c>
      <c r="F18" s="255">
        <f>'Detailed Flows'!G43</f>
        <v>0</v>
      </c>
      <c r="G18" s="250"/>
    </row>
    <row r="19" spans="1:7" s="253" customFormat="1" ht="12.75" customHeight="1" x14ac:dyDescent="0.2">
      <c r="A19" s="250"/>
      <c r="B19" s="290" t="s">
        <v>76</v>
      </c>
      <c r="C19" s="291">
        <f>'Detailed Flows'!D56+'Detailed Flows'!D76</f>
        <v>0</v>
      </c>
      <c r="D19" s="291">
        <f>'Detailed Flows'!E57+'Detailed Flows'!E77</f>
        <v>0</v>
      </c>
      <c r="E19" s="291">
        <f>'Detailed Flows'!F58+'Detailed Flows'!F78</f>
        <v>0</v>
      </c>
      <c r="F19" s="291">
        <f>'Detailed Flows'!G59+'Detailed Flows'!G79</f>
        <v>0</v>
      </c>
      <c r="G19" s="250"/>
    </row>
    <row r="20" spans="1:7" s="253" customFormat="1" ht="12.75" customHeight="1" x14ac:dyDescent="0.2">
      <c r="A20" s="250"/>
      <c r="B20" s="258" t="s">
        <v>53</v>
      </c>
      <c r="C20" s="255">
        <f>SUM(C17:C19)</f>
        <v>0</v>
      </c>
      <c r="D20" s="255">
        <f>SUM(D17:D19)</f>
        <v>0</v>
      </c>
      <c r="E20" s="255">
        <f>SUM(E17:E19)</f>
        <v>0</v>
      </c>
      <c r="F20" s="255">
        <f>SUM(F17:F19)</f>
        <v>0</v>
      </c>
      <c r="G20" s="250"/>
    </row>
    <row r="21" spans="1:7" s="253" customFormat="1" ht="12.75" customHeight="1" x14ac:dyDescent="0.2">
      <c r="A21" s="250"/>
      <c r="B21" s="258"/>
      <c r="C21" s="255"/>
      <c r="D21" s="255"/>
      <c r="E21" s="255"/>
      <c r="F21" s="255"/>
      <c r="G21" s="250"/>
    </row>
    <row r="22" spans="1:7" s="253" customFormat="1" ht="13.5" customHeight="1" x14ac:dyDescent="0.2">
      <c r="A22" s="250"/>
      <c r="B22" s="283" t="s">
        <v>171</v>
      </c>
      <c r="C22" s="286" t="s">
        <v>26</v>
      </c>
      <c r="D22" s="286" t="s">
        <v>0</v>
      </c>
      <c r="E22" s="286" t="s">
        <v>1</v>
      </c>
      <c r="F22" s="286" t="s">
        <v>2</v>
      </c>
      <c r="G22" s="250"/>
    </row>
    <row r="23" spans="1:7" s="253" customFormat="1" ht="12.75" customHeight="1" x14ac:dyDescent="0.2">
      <c r="A23" s="250"/>
      <c r="B23" s="287" t="s">
        <v>4</v>
      </c>
      <c r="C23" s="288">
        <v>0</v>
      </c>
      <c r="D23" s="288">
        <f>'Detailed Flows'!E27</f>
        <v>0</v>
      </c>
      <c r="E23" s="288">
        <f>'Detailed Flows'!F27</f>
        <v>0</v>
      </c>
      <c r="F23" s="288">
        <f>'Detailed Flows'!G27</f>
        <v>0</v>
      </c>
      <c r="G23" s="250"/>
    </row>
    <row r="24" spans="1:7" s="253" customFormat="1" ht="12.75" customHeight="1" x14ac:dyDescent="0.2">
      <c r="A24" s="250"/>
      <c r="B24" s="250" t="s">
        <v>5</v>
      </c>
      <c r="C24" s="255">
        <v>0</v>
      </c>
      <c r="D24" s="255">
        <f>'Detailed Flows'!E44</f>
        <v>0</v>
      </c>
      <c r="E24" s="255">
        <f>'Detailed Flows'!F44</f>
        <v>0</v>
      </c>
      <c r="F24" s="255">
        <f>'Detailed Flows'!G44</f>
        <v>0</v>
      </c>
      <c r="G24" s="250"/>
    </row>
    <row r="25" spans="1:7" s="253" customFormat="1" ht="12.75" customHeight="1" x14ac:dyDescent="0.2">
      <c r="A25" s="250"/>
      <c r="B25" s="290" t="s">
        <v>76</v>
      </c>
      <c r="C25" s="291">
        <v>0</v>
      </c>
      <c r="D25" s="291">
        <f>'Detailed Flows'!E60+'Detailed Flows'!E80</f>
        <v>0</v>
      </c>
      <c r="E25" s="291">
        <f>'Detailed Flows'!F60+'Detailed Flows'!F80</f>
        <v>0</v>
      </c>
      <c r="F25" s="291">
        <f>'Detailed Flows'!G60+'Detailed Flows'!G80</f>
        <v>0</v>
      </c>
      <c r="G25" s="250"/>
    </row>
    <row r="26" spans="1:7" s="253" customFormat="1" ht="12.75" customHeight="1" x14ac:dyDescent="0.2">
      <c r="A26" s="250"/>
      <c r="B26" s="258" t="s">
        <v>53</v>
      </c>
      <c r="C26" s="255">
        <f>SUM(C23:C25)</f>
        <v>0</v>
      </c>
      <c r="D26" s="255">
        <f>SUM(D23:D25)</f>
        <v>0</v>
      </c>
      <c r="E26" s="255">
        <f>SUM(E23:E25)</f>
        <v>0</v>
      </c>
      <c r="F26" s="255">
        <f>SUM(F23:F25)</f>
        <v>0</v>
      </c>
      <c r="G26" s="250"/>
    </row>
    <row r="27" spans="1:7" s="253" customFormat="1" ht="12.75" customHeight="1" x14ac:dyDescent="0.2">
      <c r="A27" s="250"/>
      <c r="B27" s="258"/>
      <c r="C27" s="255"/>
      <c r="D27" s="255"/>
      <c r="E27" s="255"/>
      <c r="F27" s="255"/>
      <c r="G27" s="250"/>
    </row>
    <row r="28" spans="1:7" s="253" customFormat="1" ht="13.5" customHeight="1" x14ac:dyDescent="0.2">
      <c r="A28" s="250"/>
      <c r="B28" s="283" t="s">
        <v>172</v>
      </c>
      <c r="C28" s="286" t="s">
        <v>26</v>
      </c>
      <c r="D28" s="286" t="s">
        <v>0</v>
      </c>
      <c r="E28" s="286" t="s">
        <v>1</v>
      </c>
      <c r="F28" s="286" t="s">
        <v>2</v>
      </c>
      <c r="G28" s="250"/>
    </row>
    <row r="29" spans="1:7" s="253" customFormat="1" ht="12.75" customHeight="1" x14ac:dyDescent="0.2">
      <c r="A29" s="250"/>
      <c r="B29" s="287" t="s">
        <v>4</v>
      </c>
      <c r="C29" s="288">
        <f>'Detailed Flows'!D19</f>
        <v>0</v>
      </c>
      <c r="D29" s="288">
        <f>'Detailed Flows'!E19</f>
        <v>0</v>
      </c>
      <c r="E29" s="288">
        <f>'Detailed Flows'!F19</f>
        <v>0</v>
      </c>
      <c r="F29" s="288">
        <f>'Detailed Flows'!G19</f>
        <v>0</v>
      </c>
      <c r="G29" s="250"/>
    </row>
    <row r="30" spans="1:7" s="253" customFormat="1" ht="12.75" customHeight="1" x14ac:dyDescent="0.2">
      <c r="A30" s="250"/>
      <c r="B30" s="250" t="s">
        <v>5</v>
      </c>
      <c r="C30" s="255">
        <f>'Detailed Flows'!D36</f>
        <v>0</v>
      </c>
      <c r="D30" s="255">
        <f>'Detailed Flows'!E36</f>
        <v>0</v>
      </c>
      <c r="E30" s="255">
        <f>'Detailed Flows'!F36</f>
        <v>0</v>
      </c>
      <c r="F30" s="255">
        <f>'Detailed Flows'!G36</f>
        <v>0</v>
      </c>
      <c r="G30" s="250"/>
    </row>
    <row r="31" spans="1:7" s="253" customFormat="1" ht="12.75" customHeight="1" x14ac:dyDescent="0.2">
      <c r="A31" s="250"/>
      <c r="B31" s="287" t="s">
        <v>7</v>
      </c>
      <c r="C31" s="288">
        <f>'Detailed Flows'!D53</f>
        <v>0</v>
      </c>
      <c r="D31" s="288">
        <f>'Detailed Flows'!E53</f>
        <v>0</v>
      </c>
      <c r="E31" s="288">
        <f>'Detailed Flows'!F53</f>
        <v>0</v>
      </c>
      <c r="F31" s="288">
        <f>'Detailed Flows'!G53</f>
        <v>0</v>
      </c>
      <c r="G31" s="250"/>
    </row>
    <row r="32" spans="1:7" s="253" customFormat="1" ht="12.75" customHeight="1" x14ac:dyDescent="0.2">
      <c r="A32" s="250"/>
      <c r="B32" s="250" t="s">
        <v>6</v>
      </c>
      <c r="C32" s="255">
        <f>'Detailed Flows'!D73</f>
        <v>0</v>
      </c>
      <c r="D32" s="255">
        <f>'Detailed Flows'!E73</f>
        <v>0</v>
      </c>
      <c r="E32" s="255">
        <f>'Detailed Flows'!F73</f>
        <v>0</v>
      </c>
      <c r="F32" s="255">
        <f>'Detailed Flows'!G73</f>
        <v>0</v>
      </c>
      <c r="G32" s="250"/>
    </row>
    <row r="33" spans="1:7" s="253" customFormat="1" ht="12.75" customHeight="1" x14ac:dyDescent="0.2">
      <c r="A33" s="250"/>
      <c r="B33" s="287" t="s">
        <v>8</v>
      </c>
      <c r="C33" s="288">
        <f>'Detailed Flows'!D88</f>
        <v>0</v>
      </c>
      <c r="D33" s="288">
        <f>'Detailed Flows'!E88</f>
        <v>0</v>
      </c>
      <c r="E33" s="288">
        <f>'Detailed Flows'!F88</f>
        <v>0</v>
      </c>
      <c r="F33" s="288">
        <f>'Detailed Flows'!G88</f>
        <v>0</v>
      </c>
      <c r="G33" s="250"/>
    </row>
    <row r="34" spans="1:7" s="253" customFormat="1" ht="12.75" customHeight="1" x14ac:dyDescent="0.2">
      <c r="A34" s="250"/>
      <c r="B34" s="256" t="s">
        <v>13</v>
      </c>
      <c r="C34" s="257">
        <f>'Detailed Flows'!D96</f>
        <v>0</v>
      </c>
      <c r="D34" s="257">
        <f>'Detailed Flows'!E96</f>
        <v>0</v>
      </c>
      <c r="E34" s="257">
        <f>'Detailed Flows'!F96</f>
        <v>0</v>
      </c>
      <c r="F34" s="257">
        <f>'Detailed Flows'!G96</f>
        <v>0</v>
      </c>
      <c r="G34" s="250"/>
    </row>
    <row r="35" spans="1:7" s="253" customFormat="1" ht="12.75" customHeight="1" x14ac:dyDescent="0.2">
      <c r="A35" s="250"/>
      <c r="B35" s="258" t="s">
        <v>53</v>
      </c>
      <c r="C35" s="255">
        <f>SUM(C29:C34)</f>
        <v>0</v>
      </c>
      <c r="D35" s="255">
        <f>SUM(D29:D34)</f>
        <v>0</v>
      </c>
      <c r="E35" s="255">
        <f>SUM(E29:E34)</f>
        <v>0</v>
      </c>
      <c r="F35" s="255">
        <f>SUM(F29:F34)</f>
        <v>0</v>
      </c>
      <c r="G35" s="250"/>
    </row>
    <row r="36" spans="1:7" s="253" customFormat="1" ht="12.75" customHeight="1" x14ac:dyDescent="0.2">
      <c r="A36" s="250"/>
      <c r="B36" s="258"/>
      <c r="C36" s="255"/>
      <c r="D36" s="255"/>
      <c r="E36" s="255"/>
      <c r="F36" s="255"/>
      <c r="G36" s="250"/>
    </row>
    <row r="37" spans="1:7" s="253" customFormat="1" ht="12.75" customHeight="1" x14ac:dyDescent="0.2">
      <c r="A37" s="250"/>
      <c r="B37" s="260"/>
      <c r="C37" s="255"/>
      <c r="D37" s="255"/>
      <c r="E37" s="255"/>
      <c r="F37" s="255"/>
      <c r="G37" s="250"/>
    </row>
    <row r="38" spans="1:7" s="253" customFormat="1" ht="13.5" customHeight="1" x14ac:dyDescent="0.2">
      <c r="A38" s="250"/>
      <c r="B38" s="283" t="s">
        <v>24</v>
      </c>
      <c r="C38" s="286" t="s">
        <v>10</v>
      </c>
      <c r="D38" s="286" t="s">
        <v>0</v>
      </c>
      <c r="E38" s="286" t="s">
        <v>1</v>
      </c>
      <c r="F38" s="286" t="s">
        <v>2</v>
      </c>
      <c r="G38" s="250"/>
    </row>
    <row r="39" spans="1:7" s="253" customFormat="1" ht="13.5" customHeight="1" x14ac:dyDescent="0.2">
      <c r="A39" s="250"/>
      <c r="B39" s="287" t="s">
        <v>54</v>
      </c>
      <c r="C39" s="300">
        <f>'Detailed Flows'!D4</f>
        <v>0.45</v>
      </c>
      <c r="D39" s="301"/>
      <c r="E39" s="301"/>
      <c r="F39" s="301"/>
      <c r="G39" s="250"/>
    </row>
    <row r="40" spans="1:7" s="253" customFormat="1" ht="13.5" customHeight="1" x14ac:dyDescent="0.2">
      <c r="A40" s="250"/>
      <c r="B40" s="278" t="s">
        <v>50</v>
      </c>
      <c r="C40" s="279">
        <f>'Detailed Flows'!D5</f>
        <v>7.0000000000000007E-2</v>
      </c>
      <c r="D40" s="252"/>
      <c r="E40" s="252"/>
      <c r="F40" s="252"/>
      <c r="G40" s="250"/>
    </row>
    <row r="41" spans="1:7" s="253" customFormat="1" ht="12.75" customHeight="1" x14ac:dyDescent="0.2">
      <c r="A41" s="250"/>
      <c r="B41" s="287" t="s">
        <v>20</v>
      </c>
      <c r="C41" s="292">
        <f>C13-C20-C35</f>
        <v>0</v>
      </c>
      <c r="D41" s="292">
        <f>D13-D20-D35</f>
        <v>0</v>
      </c>
      <c r="E41" s="292">
        <f>E13-E20-E35</f>
        <v>0</v>
      </c>
      <c r="F41" s="292">
        <f>F13-F20-F35</f>
        <v>0</v>
      </c>
      <c r="G41" s="250"/>
    </row>
    <row r="42" spans="1:7" s="253" customFormat="1" ht="12.75" customHeight="1" x14ac:dyDescent="0.2">
      <c r="A42" s="250"/>
      <c r="B42" s="250" t="s">
        <v>17</v>
      </c>
      <c r="C42" s="255">
        <f>(((C13-C35)*(1-$C$39))-C20)+(C26*($C$39))</f>
        <v>0</v>
      </c>
      <c r="D42" s="255">
        <f>(((D13-D35)*(1-$C$39))-D20)+(D26*($C$39))</f>
        <v>0</v>
      </c>
      <c r="E42" s="255">
        <f>(((E13-E35)*(1-$C$39))-E20)+(E26*($C$39))</f>
        <v>0</v>
      </c>
      <c r="F42" s="261">
        <f>(((F13-F35)*(1-$C$39))-F20)+(F26*($C$39))</f>
        <v>0</v>
      </c>
      <c r="G42" s="262"/>
    </row>
    <row r="43" spans="1:7" s="265" customFormat="1" ht="12" customHeight="1" x14ac:dyDescent="0.2">
      <c r="A43" s="258"/>
      <c r="B43" s="293" t="s">
        <v>18</v>
      </c>
      <c r="C43" s="296"/>
      <c r="D43" s="297" t="e">
        <f>(D42)/ABS(C42)</f>
        <v>#DIV/0!</v>
      </c>
      <c r="E43" s="297" t="e">
        <f>(E42+D42)/2/ABS(C42)</f>
        <v>#DIV/0!</v>
      </c>
      <c r="F43" s="294" t="str">
        <f>IF(ISERROR((F42+E42+D42)/3/ABS(C42)),"N/A",(F42+E42+D42)/3/ABS(C42))</f>
        <v>N/A</v>
      </c>
      <c r="G43" s="258"/>
    </row>
    <row r="44" spans="1:7" s="265" customFormat="1" ht="34.5" hidden="1" customHeight="1" x14ac:dyDescent="0.2">
      <c r="A44" s="258"/>
      <c r="B44" s="250" t="s">
        <v>21</v>
      </c>
      <c r="C44" s="266">
        <f>(((C11-C35)*(1-$C$39))-C20)+(C26*($C$39))</f>
        <v>0</v>
      </c>
      <c r="D44" s="266">
        <f>(((D11-D35)*(1-$C$39))-D20)+(D26*($C$39))</f>
        <v>0</v>
      </c>
      <c r="E44" s="266">
        <f>(((E11-E35)*(1-$C$39))-E20)+(E26*($C$39))</f>
        <v>0</v>
      </c>
      <c r="F44" s="261">
        <f>(((F11-F35)*(1-$C$39))-F20)+(F26*($C$39))</f>
        <v>0</v>
      </c>
      <c r="G44" s="258"/>
    </row>
    <row r="45" spans="1:7" s="253" customFormat="1" ht="12.75" customHeight="1" x14ac:dyDescent="0.2">
      <c r="A45" s="250"/>
      <c r="B45" s="250" t="s">
        <v>19</v>
      </c>
      <c r="C45" s="263"/>
      <c r="D45" s="264" t="e">
        <f>(D44)/ABS(C44)</f>
        <v>#DIV/0!</v>
      </c>
      <c r="E45" s="264" t="e">
        <f>(E44+D44)/2/ABS(C44)</f>
        <v>#DIV/0!</v>
      </c>
      <c r="F45" s="267" t="str">
        <f>IF(ISERROR((F44+E44+D44)/3/ABS(C44)),"N/A",(F44+E44+D44)/3/ABS(C44))</f>
        <v>N/A</v>
      </c>
      <c r="G45" s="250"/>
    </row>
    <row r="46" spans="1:7" s="253" customFormat="1" ht="12" customHeight="1" x14ac:dyDescent="0.2">
      <c r="A46" s="250"/>
      <c r="B46" s="295" t="s">
        <v>55</v>
      </c>
      <c r="C46" s="298">
        <f>C42</f>
        <v>0</v>
      </c>
      <c r="D46" s="298">
        <f>C46+NPV(C40,D42)</f>
        <v>0</v>
      </c>
      <c r="E46" s="298">
        <f>D46+NPV(C40,,E42)</f>
        <v>0</v>
      </c>
      <c r="F46" s="292">
        <f>E46+NPV(C40,,,F42)</f>
        <v>0</v>
      </c>
      <c r="G46" s="250"/>
    </row>
    <row r="47" spans="1:7" s="265" customFormat="1" ht="45.75" hidden="1" customHeight="1" x14ac:dyDescent="0.2">
      <c r="A47" s="258"/>
      <c r="B47" s="258" t="s">
        <v>56</v>
      </c>
      <c r="C47" s="268" t="str">
        <f>IF(MAX(D47:F47)=0,"3+ years",MAX(D47:F47))</f>
        <v>3+ years</v>
      </c>
      <c r="D47" s="269" t="str">
        <f>IF(D42&gt;-C42,-C42/D42,"")</f>
        <v/>
      </c>
      <c r="E47" s="269" t="str">
        <f>IF(D47="",IF((D42+E42&gt;ABS(C42)),1+(ABS(C42+D42)/E42),""),"")</f>
        <v/>
      </c>
      <c r="F47" s="270" t="str">
        <f>IF(E47=D47, IF((D42+E42+F42&gt;ABS(C42)),2+(ABS(C42+D42+E42)/F42),""),"")</f>
        <v/>
      </c>
      <c r="G47" s="258"/>
    </row>
    <row r="48" spans="1:7" s="265" customFormat="1" ht="12.75" customHeight="1" x14ac:dyDescent="0.2">
      <c r="A48" s="258"/>
      <c r="B48" s="258" t="s">
        <v>84</v>
      </c>
      <c r="C48" s="268"/>
      <c r="D48" s="269"/>
      <c r="E48" s="269"/>
      <c r="F48" s="271" t="str">
        <f>C47</f>
        <v>3+ years</v>
      </c>
      <c r="G48" s="258"/>
    </row>
    <row r="49" spans="1:8" s="253" customFormat="1" ht="12.75" customHeight="1" x14ac:dyDescent="0.2">
      <c r="A49" s="250"/>
      <c r="B49" s="287" t="s">
        <v>57</v>
      </c>
      <c r="C49" s="299">
        <f>C35+C20</f>
        <v>0</v>
      </c>
      <c r="D49" s="298">
        <f>C35+C20+D35+D20</f>
        <v>0</v>
      </c>
      <c r="E49" s="298">
        <f>(D49+E35+E20)/2</f>
        <v>0</v>
      </c>
      <c r="F49" s="292">
        <f>((E49*2)+F35+F20)/3</f>
        <v>0</v>
      </c>
      <c r="G49" s="250"/>
    </row>
    <row r="50" spans="1:8" s="253" customFormat="1" ht="12.75" customHeight="1" x14ac:dyDescent="0.2">
      <c r="A50" s="250"/>
      <c r="B50" s="256" t="s">
        <v>58</v>
      </c>
      <c r="C50" s="272" t="e">
        <f>IRR(C42:F42)</f>
        <v>#NUM!</v>
      </c>
      <c r="D50" s="273"/>
      <c r="E50" s="273"/>
      <c r="F50" s="273" t="str">
        <f>IF(ISERROR(C50),"N/A",C50)</f>
        <v>N/A</v>
      </c>
      <c r="G50" s="250"/>
      <c r="H50" s="274"/>
    </row>
    <row r="51" spans="1:8" s="253" customFormat="1" ht="12.75" customHeight="1" x14ac:dyDescent="0.2">
      <c r="A51" s="250"/>
      <c r="B51" s="396" t="s">
        <v>182</v>
      </c>
      <c r="C51" s="264"/>
      <c r="D51" s="275"/>
      <c r="E51" s="275"/>
      <c r="F51" s="276"/>
      <c r="G51" s="250"/>
      <c r="H51" s="274"/>
    </row>
    <row r="52" spans="1:8" s="253" customFormat="1" ht="12.75" customHeight="1" x14ac:dyDescent="0.2">
      <c r="A52" s="250"/>
      <c r="G52" s="250"/>
    </row>
    <row r="53" spans="1:8" s="253" customFormat="1" ht="12.75" customHeight="1" x14ac:dyDescent="0.2">
      <c r="A53" s="250"/>
      <c r="B53" s="250"/>
      <c r="C53" s="252"/>
      <c r="D53" s="252"/>
      <c r="E53" s="252"/>
      <c r="F53" s="280"/>
      <c r="G53" s="250"/>
    </row>
    <row r="54" spans="1:8" s="253" customFormat="1" ht="12.75" customHeight="1" x14ac:dyDescent="0.2">
      <c r="A54" s="250"/>
      <c r="B54" s="250"/>
      <c r="C54" s="252"/>
      <c r="D54" s="252"/>
      <c r="E54" s="252"/>
      <c r="F54" s="280"/>
      <c r="G54" s="250"/>
    </row>
    <row r="55" spans="1:8" s="253" customFormat="1" ht="10.5" customHeight="1" x14ac:dyDescent="0.2">
      <c r="A55" s="250"/>
      <c r="B55" s="250"/>
      <c r="C55" s="252"/>
      <c r="D55" s="252"/>
      <c r="E55" s="252"/>
      <c r="G55" s="250"/>
    </row>
    <row r="56" spans="1:8" ht="12" x14ac:dyDescent="0.2">
      <c r="F56" s="281" t="s">
        <v>147</v>
      </c>
    </row>
  </sheetData>
  <sheetProtection algorithmName="SHA-512" hashValue="Xz0UE4JHUAdYAHX3xCTcVCYoQxwHO9vnHPmpB2iMZQYTd2gphYCJ+B2HGQBp4SwI1uqSddeHgIQcRPFZ+xFUmQ==" saltValue="L9Bjl6nSJlYj7VjuuVQ5Qg==" spinCount="100000" sheet="1" objects="1" scenarios="1"/>
  <phoneticPr fontId="0" type="noConversion"/>
  <printOptions horizontalCentered="1"/>
  <pageMargins left="0.7" right="0.7" top="0.75" bottom="0" header="0.3" footer="0.3"/>
  <pageSetup orientation="portrait" horizontalDpi="4294967293"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61"/>
  <sheetViews>
    <sheetView showGridLines="0" showRowColHeaders="0" zoomScaleNormal="100" zoomScaleSheetLayoutView="100" workbookViewId="0">
      <selection activeCell="V25" sqref="V25"/>
    </sheetView>
  </sheetViews>
  <sheetFormatPr defaultRowHeight="9.75" customHeight="1" x14ac:dyDescent="0.15"/>
  <cols>
    <col min="1" max="1" width="8.5703125" style="2" customWidth="1"/>
    <col min="2" max="2" width="2.7109375" style="2" customWidth="1"/>
    <col min="3" max="3" width="9.140625" style="3"/>
    <col min="4" max="4" width="9.140625" style="2"/>
    <col min="5" max="5" width="9.85546875" style="2" customWidth="1"/>
    <col min="6" max="6" width="2" style="2" customWidth="1"/>
    <col min="7" max="9" width="11.140625" style="2" customWidth="1"/>
    <col min="10" max="10" width="11.5703125" style="2" customWidth="1"/>
    <col min="11" max="11" width="9.140625" style="2"/>
    <col min="12" max="12" width="3.140625" style="2" customWidth="1"/>
    <col min="13" max="14" width="10" style="2" customWidth="1"/>
    <col min="15" max="15" width="2.85546875" style="2" customWidth="1"/>
    <col min="16" max="16" width="2.140625" style="2" customWidth="1"/>
    <col min="17" max="18" width="12.85546875" style="2" customWidth="1"/>
    <col min="19" max="19" width="12.140625" style="2" customWidth="1"/>
    <col min="20" max="20" width="12.85546875" style="2" customWidth="1"/>
    <col min="21" max="16384" width="9.140625" style="2"/>
  </cols>
  <sheetData>
    <row r="1" spans="2:16" ht="9.75" customHeight="1" x14ac:dyDescent="0.2">
      <c r="B1" s="174"/>
      <c r="C1" s="176"/>
      <c r="D1" s="174"/>
      <c r="E1" s="174"/>
      <c r="F1" s="174"/>
      <c r="G1" s="174"/>
      <c r="H1" s="174"/>
      <c r="I1" s="174"/>
      <c r="J1" s="174"/>
      <c r="K1" s="174"/>
      <c r="L1" s="174"/>
      <c r="M1" s="174"/>
      <c r="N1" s="174"/>
      <c r="O1" s="174"/>
      <c r="P1" s="174"/>
    </row>
    <row r="2" spans="2:16" ht="9.75" customHeight="1" x14ac:dyDescent="0.2">
      <c r="B2" s="174"/>
      <c r="C2" s="176"/>
      <c r="D2" s="174"/>
      <c r="E2" s="174"/>
      <c r="F2" s="174"/>
      <c r="G2" s="174"/>
      <c r="H2" s="174"/>
      <c r="I2" s="174"/>
      <c r="J2" s="174"/>
      <c r="K2" s="174"/>
      <c r="L2" s="174"/>
      <c r="M2" s="174"/>
      <c r="N2" s="174"/>
      <c r="O2" s="174"/>
      <c r="P2" s="174"/>
    </row>
    <row r="3" spans="2:16" ht="51" customHeight="1" x14ac:dyDescent="0.7">
      <c r="B3" s="430" t="s">
        <v>180</v>
      </c>
      <c r="C3" s="431"/>
      <c r="D3" s="431"/>
      <c r="E3" s="431"/>
      <c r="F3" s="431"/>
      <c r="G3" s="431"/>
      <c r="H3" s="431"/>
      <c r="I3" s="431"/>
      <c r="J3" s="431"/>
      <c r="K3" s="431"/>
      <c r="L3" s="431"/>
      <c r="M3" s="431"/>
      <c r="N3" s="431"/>
      <c r="O3" s="370"/>
      <c r="P3" s="174"/>
    </row>
    <row r="4" spans="2:16" ht="10.5" customHeight="1" x14ac:dyDescent="0.9">
      <c r="B4" s="371"/>
      <c r="C4" s="372"/>
      <c r="D4" s="180"/>
      <c r="E4" s="180"/>
      <c r="F4" s="180"/>
      <c r="G4" s="180"/>
      <c r="H4" s="180"/>
      <c r="I4" s="180"/>
      <c r="J4" s="180"/>
      <c r="K4" s="31"/>
      <c r="L4" s="31"/>
      <c r="M4" s="31"/>
      <c r="N4" s="31"/>
      <c r="O4" s="373"/>
    </row>
    <row r="5" spans="2:16" ht="9.75" customHeight="1" x14ac:dyDescent="0.2">
      <c r="B5" s="374"/>
      <c r="C5" s="437" t="str">
        <f>'Financial Business Case'!H12</f>
        <v>Prepared For: Company Name Here</v>
      </c>
      <c r="D5" s="437"/>
      <c r="E5" s="437"/>
      <c r="F5" s="437"/>
      <c r="G5" s="437"/>
      <c r="H5" s="437"/>
      <c r="I5" s="437"/>
      <c r="J5" s="180"/>
      <c r="K5" s="31"/>
      <c r="L5" s="31"/>
      <c r="M5" s="31"/>
      <c r="N5" s="31"/>
      <c r="O5" s="373"/>
    </row>
    <row r="6" spans="2:16" ht="9.75" customHeight="1" x14ac:dyDescent="0.2">
      <c r="B6" s="374"/>
      <c r="C6" s="437"/>
      <c r="D6" s="437"/>
      <c r="E6" s="437"/>
      <c r="F6" s="437"/>
      <c r="G6" s="437"/>
      <c r="H6" s="437"/>
      <c r="I6" s="437"/>
      <c r="J6" s="180"/>
      <c r="K6" s="180"/>
      <c r="L6" s="180"/>
      <c r="M6" s="180"/>
      <c r="N6" s="180"/>
      <c r="O6" s="373"/>
    </row>
    <row r="7" spans="2:16" ht="9.75" customHeight="1" x14ac:dyDescent="0.2">
      <c r="B7" s="374"/>
      <c r="C7" s="179"/>
      <c r="D7" s="180"/>
      <c r="E7" s="180"/>
      <c r="F7" s="180"/>
      <c r="G7" s="180"/>
      <c r="H7" s="180"/>
      <c r="I7" s="180"/>
      <c r="J7" s="180"/>
      <c r="K7" s="182"/>
      <c r="L7" s="182"/>
      <c r="M7" s="182"/>
      <c r="N7" s="182"/>
      <c r="O7" s="373"/>
    </row>
    <row r="8" spans="2:16" ht="10.5" customHeight="1" x14ac:dyDescent="0.2">
      <c r="B8" s="374"/>
      <c r="C8" s="190"/>
      <c r="D8" s="191"/>
      <c r="E8" s="191"/>
      <c r="F8" s="191"/>
      <c r="G8" s="182"/>
      <c r="H8" s="182"/>
      <c r="I8" s="182"/>
      <c r="J8" s="182"/>
      <c r="K8" s="401" t="s">
        <v>178</v>
      </c>
      <c r="L8" s="401"/>
      <c r="M8" s="401"/>
      <c r="N8" s="401"/>
      <c r="O8" s="373"/>
    </row>
    <row r="9" spans="2:16" ht="15" customHeight="1" x14ac:dyDescent="0.25">
      <c r="B9" s="374"/>
      <c r="C9" s="226" t="s">
        <v>168</v>
      </c>
      <c r="D9" s="186"/>
      <c r="E9" s="186"/>
      <c r="F9" s="186"/>
      <c r="G9" s="186"/>
      <c r="H9" s="186"/>
      <c r="I9" s="186"/>
      <c r="J9" s="186"/>
      <c r="K9" s="401"/>
      <c r="L9" s="401"/>
      <c r="M9" s="401"/>
      <c r="N9" s="401"/>
      <c r="O9" s="375"/>
    </row>
    <row r="10" spans="2:16" ht="10.5" customHeight="1" x14ac:dyDescent="0.2">
      <c r="B10" s="374"/>
      <c r="C10" s="190"/>
      <c r="D10" s="180"/>
      <c r="E10" s="180"/>
      <c r="F10" s="180"/>
      <c r="G10" s="180"/>
      <c r="H10" s="180"/>
      <c r="I10" s="182"/>
      <c r="J10" s="182"/>
      <c r="K10" s="182"/>
      <c r="L10" s="182"/>
      <c r="M10" s="182"/>
      <c r="N10" s="182"/>
      <c r="O10" s="375"/>
    </row>
    <row r="11" spans="2:16" ht="10.5" customHeight="1" x14ac:dyDescent="0.2">
      <c r="B11" s="374"/>
      <c r="C11" s="432" t="s">
        <v>95</v>
      </c>
      <c r="D11" s="432"/>
      <c r="E11" s="432"/>
      <c r="F11" s="432"/>
      <c r="G11" s="433" t="str">
        <f>'Consolidated Results'!F48</f>
        <v>3+ years</v>
      </c>
      <c r="H11" s="433"/>
      <c r="I11" s="180"/>
      <c r="J11" s="182"/>
      <c r="K11" s="182"/>
      <c r="L11" s="182"/>
      <c r="M11" s="182"/>
      <c r="N11" s="182"/>
      <c r="O11" s="376"/>
    </row>
    <row r="12" spans="2:16" ht="10.5" customHeight="1" x14ac:dyDescent="0.2">
      <c r="B12" s="374"/>
      <c r="C12" s="432"/>
      <c r="D12" s="432"/>
      <c r="E12" s="432"/>
      <c r="F12" s="432"/>
      <c r="G12" s="433"/>
      <c r="H12" s="433"/>
      <c r="I12" s="180"/>
      <c r="J12" s="182"/>
      <c r="K12" s="182"/>
      <c r="L12" s="182"/>
      <c r="M12" s="182"/>
      <c r="N12" s="182"/>
      <c r="O12" s="376"/>
    </row>
    <row r="13" spans="2:16" ht="10.5" customHeight="1" x14ac:dyDescent="0.2">
      <c r="B13" s="374"/>
      <c r="C13" s="434" t="s">
        <v>96</v>
      </c>
      <c r="D13" s="434"/>
      <c r="E13" s="434"/>
      <c r="F13" s="434"/>
      <c r="G13" s="435" t="str">
        <f>'Consolidated Results'!F43</f>
        <v>N/A</v>
      </c>
      <c r="H13" s="435"/>
      <c r="I13" s="180"/>
      <c r="J13" s="180"/>
      <c r="K13" s="196"/>
      <c r="L13" s="182"/>
      <c r="M13" s="182"/>
      <c r="N13" s="182"/>
      <c r="O13" s="376"/>
    </row>
    <row r="14" spans="2:16" ht="10.5" customHeight="1" x14ac:dyDescent="0.25">
      <c r="B14" s="374"/>
      <c r="C14" s="434"/>
      <c r="D14" s="434"/>
      <c r="E14" s="434"/>
      <c r="F14" s="434"/>
      <c r="G14" s="435"/>
      <c r="H14" s="435"/>
      <c r="I14" s="180"/>
      <c r="J14" s="182"/>
      <c r="K14" s="196"/>
      <c r="L14" s="182"/>
      <c r="M14" s="182"/>
      <c r="N14" s="366"/>
      <c r="O14" s="376"/>
    </row>
    <row r="15" spans="2:16" ht="10.5" customHeight="1" x14ac:dyDescent="0.25">
      <c r="B15" s="374"/>
      <c r="C15" s="432" t="s">
        <v>176</v>
      </c>
      <c r="D15" s="432"/>
      <c r="E15" s="432"/>
      <c r="F15" s="432"/>
      <c r="G15" s="436">
        <f>SUM(E55:I55)/3</f>
        <v>0</v>
      </c>
      <c r="H15" s="436"/>
      <c r="I15" s="180"/>
      <c r="J15" s="194"/>
      <c r="K15" s="180"/>
      <c r="L15" s="180"/>
      <c r="M15" s="182"/>
      <c r="N15" s="366"/>
      <c r="O15" s="376"/>
    </row>
    <row r="16" spans="2:16" ht="10.5" customHeight="1" x14ac:dyDescent="0.2">
      <c r="B16" s="374"/>
      <c r="C16" s="432"/>
      <c r="D16" s="432"/>
      <c r="E16" s="432"/>
      <c r="F16" s="432"/>
      <c r="G16" s="436"/>
      <c r="H16" s="436"/>
      <c r="I16" s="180"/>
      <c r="J16" s="194"/>
      <c r="K16" s="180"/>
      <c r="L16" s="180"/>
      <c r="M16" s="182"/>
      <c r="N16" s="182"/>
      <c r="O16" s="376"/>
    </row>
    <row r="17" spans="2:15" ht="13.5" customHeight="1" x14ac:dyDescent="0.2">
      <c r="B17" s="374"/>
      <c r="C17" s="180"/>
      <c r="D17" s="180"/>
      <c r="E17" s="180"/>
      <c r="F17" s="180"/>
      <c r="G17" s="180"/>
      <c r="H17" s="180"/>
      <c r="I17" s="377"/>
      <c r="J17" s="194"/>
      <c r="K17" s="180"/>
      <c r="L17" s="180"/>
      <c r="M17" s="182"/>
      <c r="N17" s="182"/>
      <c r="O17" s="373"/>
    </row>
    <row r="18" spans="2:15" ht="13.5" customHeight="1" x14ac:dyDescent="0.2">
      <c r="B18" s="374"/>
      <c r="C18" s="180"/>
      <c r="D18" s="180"/>
      <c r="E18" s="180"/>
      <c r="F18" s="180"/>
      <c r="G18" s="180"/>
      <c r="H18" s="180"/>
      <c r="I18" s="377"/>
      <c r="J18" s="196"/>
      <c r="K18" s="180"/>
      <c r="L18" s="180"/>
      <c r="M18" s="182"/>
      <c r="N18" s="182"/>
      <c r="O18" s="373"/>
    </row>
    <row r="19" spans="2:15" ht="10.5" customHeight="1" x14ac:dyDescent="0.2">
      <c r="B19" s="374"/>
      <c r="C19" s="180"/>
      <c r="D19" s="180"/>
      <c r="E19" s="180"/>
      <c r="F19" s="180"/>
      <c r="G19" s="180"/>
      <c r="H19" s="180"/>
      <c r="I19" s="377"/>
      <c r="J19" s="196"/>
      <c r="K19" s="180"/>
      <c r="L19" s="180"/>
      <c r="M19" s="182"/>
      <c r="N19" s="182"/>
      <c r="O19" s="373"/>
    </row>
    <row r="20" spans="2:15" ht="10.5" customHeight="1" x14ac:dyDescent="0.2">
      <c r="B20" s="374"/>
      <c r="C20" s="31"/>
      <c r="D20" s="31"/>
      <c r="E20" s="31"/>
      <c r="F20" s="31"/>
      <c r="G20" s="31"/>
      <c r="H20" s="31"/>
      <c r="I20" s="31"/>
      <c r="J20" s="196"/>
      <c r="K20" s="180"/>
      <c r="L20" s="180"/>
      <c r="M20" s="182"/>
      <c r="N20" s="182"/>
      <c r="O20" s="373"/>
    </row>
    <row r="21" spans="2:15" ht="15" customHeight="1" x14ac:dyDescent="0.25">
      <c r="B21" s="374"/>
      <c r="C21" s="226" t="s">
        <v>169</v>
      </c>
      <c r="D21" s="180"/>
      <c r="E21" s="180"/>
      <c r="F21" s="180"/>
      <c r="G21" s="180"/>
      <c r="H21" s="180"/>
      <c r="I21" s="180"/>
      <c r="J21" s="196"/>
      <c r="K21" s="180"/>
      <c r="L21" s="182"/>
      <c r="M21" s="182"/>
      <c r="N21" s="182"/>
      <c r="O21" s="373"/>
    </row>
    <row r="22" spans="2:15" ht="10.5" customHeight="1" x14ac:dyDescent="0.2">
      <c r="B22" s="374"/>
      <c r="C22" s="180"/>
      <c r="D22" s="180"/>
      <c r="E22" s="180"/>
      <c r="F22" s="180"/>
      <c r="G22" s="180"/>
      <c r="H22" s="180"/>
      <c r="I22" s="180"/>
      <c r="J22" s="196"/>
      <c r="K22" s="180"/>
      <c r="L22" s="182"/>
      <c r="M22" s="182"/>
      <c r="N22" s="182"/>
      <c r="O22" s="373"/>
    </row>
    <row r="23" spans="2:15" ht="15" customHeight="1" x14ac:dyDescent="0.2">
      <c r="B23" s="374"/>
      <c r="C23" s="179"/>
      <c r="D23" s="180"/>
      <c r="E23" s="180"/>
      <c r="F23" s="180"/>
      <c r="G23" s="180"/>
      <c r="H23" s="180"/>
      <c r="I23" s="180"/>
      <c r="J23" s="196"/>
      <c r="K23" s="180"/>
      <c r="L23" s="182"/>
      <c r="M23" s="182"/>
      <c r="N23" s="182"/>
      <c r="O23" s="373"/>
    </row>
    <row r="24" spans="2:15" ht="10.5" customHeight="1" x14ac:dyDescent="0.2">
      <c r="B24" s="374"/>
      <c r="C24" s="378" t="str">
        <f>IFERROR('Financial Business Case'!E233/('Financial Business Case'!E233+'Financial Business Case'!E234)*100,"")</f>
        <v/>
      </c>
      <c r="D24" s="180"/>
      <c r="E24" s="180"/>
      <c r="F24" s="180"/>
      <c r="G24" s="180"/>
      <c r="H24" s="180"/>
      <c r="I24" s="379" t="str">
        <f>IFERROR('Financial Business Case'!E234/('Financial Business Case'!E233+'Financial Business Case'!E234)*100,"")</f>
        <v/>
      </c>
      <c r="J24" s="31"/>
      <c r="K24" s="31"/>
      <c r="L24" s="31"/>
      <c r="M24" s="31"/>
      <c r="N24" s="31"/>
      <c r="O24" s="373"/>
    </row>
    <row r="25" spans="2:15" ht="12" customHeight="1" x14ac:dyDescent="0.2">
      <c r="B25" s="374"/>
      <c r="C25" s="179"/>
      <c r="D25" s="180"/>
      <c r="E25" s="180"/>
      <c r="F25" s="180"/>
      <c r="G25" s="180"/>
      <c r="H25" s="180"/>
      <c r="I25" s="180"/>
      <c r="J25" s="31"/>
      <c r="K25" s="31"/>
      <c r="L25" s="31"/>
      <c r="M25" s="31"/>
      <c r="N25" s="31"/>
      <c r="O25" s="373"/>
    </row>
    <row r="26" spans="2:15" ht="10.5" customHeight="1" x14ac:dyDescent="0.2">
      <c r="B26" s="374"/>
      <c r="C26" s="190"/>
      <c r="D26" s="180"/>
      <c r="E26" s="180"/>
      <c r="F26" s="191"/>
      <c r="G26" s="182"/>
      <c r="H26" s="31"/>
      <c r="I26" s="31"/>
      <c r="J26" s="31"/>
      <c r="K26" s="31"/>
      <c r="L26" s="31"/>
      <c r="M26" s="31"/>
      <c r="N26" s="31"/>
      <c r="O26" s="373"/>
    </row>
    <row r="27" spans="2:15" ht="10.5" customHeight="1" x14ac:dyDescent="0.2">
      <c r="B27" s="374"/>
      <c r="C27" s="31"/>
      <c r="D27" s="31"/>
      <c r="E27" s="31"/>
      <c r="F27" s="31"/>
      <c r="G27" s="31"/>
      <c r="H27" s="31"/>
      <c r="I27" s="31"/>
      <c r="J27" s="31"/>
      <c r="K27" s="31"/>
      <c r="L27" s="31"/>
      <c r="M27" s="31"/>
      <c r="N27" s="31"/>
      <c r="O27" s="373"/>
    </row>
    <row r="28" spans="2:15" ht="10.5" customHeight="1" x14ac:dyDescent="0.2">
      <c r="B28" s="374"/>
      <c r="C28" s="31"/>
      <c r="D28" s="31"/>
      <c r="E28" s="180"/>
      <c r="F28" s="180"/>
      <c r="G28" s="410" t="str">
        <f>IF(ISERROR(ROUND(('Financial Business Case'!$E$233+'Financial Business Case'!$E$234)/('Financial Business Case'!$E$237+'Financial Business Case'!$E$238),1)),"",ROUND(('Financial Business Case'!$E$233+'Financial Business Case'!$E$234)/('Financial Business Case'!$E$237+'Financial Business Case'!$E$238),1))</f>
        <v/>
      </c>
      <c r="H28" s="410"/>
      <c r="I28" s="31"/>
      <c r="J28" s="31"/>
      <c r="K28" s="31"/>
      <c r="L28" s="31"/>
      <c r="M28" s="180"/>
      <c r="N28" s="180"/>
      <c r="O28" s="373"/>
    </row>
    <row r="29" spans="2:15" ht="10.5" customHeight="1" x14ac:dyDescent="0.2">
      <c r="B29" s="374"/>
      <c r="C29" s="180"/>
      <c r="D29" s="31"/>
      <c r="E29" s="245" t="s">
        <v>104</v>
      </c>
      <c r="F29" s="202"/>
      <c r="G29" s="410"/>
      <c r="H29" s="410"/>
      <c r="I29" s="31"/>
      <c r="J29" s="31"/>
      <c r="K29" s="31"/>
      <c r="L29" s="31"/>
      <c r="M29" s="31"/>
      <c r="N29" s="31"/>
      <c r="O29" s="373"/>
    </row>
    <row r="30" spans="2:15" ht="10.5" customHeight="1" x14ac:dyDescent="0.25">
      <c r="B30" s="374"/>
      <c r="C30" s="180"/>
      <c r="D30" s="31"/>
      <c r="E30" s="245" t="s">
        <v>105</v>
      </c>
      <c r="F30" s="203"/>
      <c r="G30" s="410"/>
      <c r="H30" s="410"/>
      <c r="I30" s="31"/>
      <c r="J30" s="31"/>
      <c r="K30" s="31"/>
      <c r="L30" s="31"/>
      <c r="M30" s="31"/>
      <c r="N30" s="31"/>
      <c r="O30" s="373"/>
    </row>
    <row r="31" spans="2:15" ht="10.5" customHeight="1" x14ac:dyDescent="0.25">
      <c r="B31" s="374"/>
      <c r="C31" s="180"/>
      <c r="D31" s="31"/>
      <c r="E31" s="201"/>
      <c r="F31" s="368"/>
      <c r="G31" s="410"/>
      <c r="H31" s="410"/>
      <c r="I31" s="31"/>
      <c r="J31" s="31"/>
      <c r="K31" s="31"/>
      <c r="L31" s="31"/>
      <c r="M31" s="31"/>
      <c r="N31" s="31"/>
      <c r="O31" s="373"/>
    </row>
    <row r="32" spans="2:15" ht="10.5" customHeight="1" x14ac:dyDescent="0.25">
      <c r="B32" s="374"/>
      <c r="C32" s="368"/>
      <c r="D32" s="31"/>
      <c r="E32" s="31"/>
      <c r="F32" s="31"/>
      <c r="G32" s="31"/>
      <c r="H32" s="31"/>
      <c r="I32" s="180"/>
      <c r="J32" s="31"/>
      <c r="K32" s="31"/>
      <c r="L32" s="31"/>
      <c r="M32" s="31"/>
      <c r="N32" s="31"/>
      <c r="O32" s="373"/>
    </row>
    <row r="33" spans="2:15" ht="10.5" customHeight="1" x14ac:dyDescent="0.25">
      <c r="B33" s="374"/>
      <c r="C33" s="380"/>
      <c r="D33" s="180"/>
      <c r="E33" s="180"/>
      <c r="F33" s="180"/>
      <c r="G33" s="180"/>
      <c r="H33" s="180"/>
      <c r="I33" s="180"/>
      <c r="J33" s="368"/>
      <c r="K33" s="201"/>
      <c r="L33" s="368"/>
      <c r="M33" s="367"/>
      <c r="N33" s="367"/>
      <c r="O33" s="373"/>
    </row>
    <row r="34" spans="2:15" ht="10.5" customHeight="1" x14ac:dyDescent="0.25">
      <c r="B34" s="374"/>
      <c r="C34" s="380"/>
      <c r="D34" s="180"/>
      <c r="E34" s="180"/>
      <c r="F34" s="180"/>
      <c r="G34" s="180"/>
      <c r="H34" s="180"/>
      <c r="I34" s="180"/>
      <c r="J34" s="368"/>
      <c r="K34" s="201"/>
      <c r="L34" s="368"/>
      <c r="M34" s="367"/>
      <c r="N34" s="381" t="s">
        <v>111</v>
      </c>
      <c r="O34" s="373"/>
    </row>
    <row r="35" spans="2:15" ht="10.5" customHeight="1" x14ac:dyDescent="0.25">
      <c r="B35" s="374"/>
      <c r="C35" s="380"/>
      <c r="D35" s="180"/>
      <c r="E35" s="180"/>
      <c r="F35" s="180"/>
      <c r="G35" s="180"/>
      <c r="H35" s="180"/>
      <c r="I35" s="180"/>
      <c r="J35" s="368"/>
      <c r="K35" s="201"/>
      <c r="L35" s="368"/>
      <c r="M35" s="367"/>
      <c r="N35" s="225" t="s">
        <v>179</v>
      </c>
      <c r="O35" s="373"/>
    </row>
    <row r="36" spans="2:15" ht="10.5" customHeight="1" x14ac:dyDescent="0.25">
      <c r="B36" s="382"/>
      <c r="C36" s="383"/>
      <c r="D36" s="383"/>
      <c r="E36" s="383"/>
      <c r="F36" s="383"/>
      <c r="G36" s="383"/>
      <c r="H36" s="383"/>
      <c r="I36" s="384"/>
      <c r="J36" s="385"/>
      <c r="K36" s="386"/>
      <c r="L36" s="385"/>
      <c r="M36" s="387"/>
      <c r="N36" s="387"/>
      <c r="O36" s="388"/>
    </row>
    <row r="37" spans="2:15" ht="10.5" customHeight="1" x14ac:dyDescent="0.25">
      <c r="B37" s="369"/>
      <c r="C37" s="2"/>
      <c r="I37" s="174"/>
      <c r="J37" s="204"/>
      <c r="K37" s="201"/>
      <c r="L37" s="204"/>
      <c r="M37" s="367"/>
      <c r="N37" s="367"/>
      <c r="O37" s="174"/>
    </row>
    <row r="38" spans="2:15" ht="10.5" customHeight="1" x14ac:dyDescent="0.25">
      <c r="B38" s="369"/>
      <c r="C38" s="2"/>
      <c r="I38" s="174"/>
      <c r="J38" s="204"/>
      <c r="K38" s="201"/>
      <c r="L38" s="204"/>
      <c r="M38" s="367"/>
      <c r="N38" s="367"/>
      <c r="O38" s="174"/>
    </row>
    <row r="39" spans="2:15" ht="10.5" customHeight="1" x14ac:dyDescent="0.2">
      <c r="B39" s="174"/>
      <c r="C39" s="216"/>
      <c r="D39" s="172"/>
      <c r="E39" s="172"/>
      <c r="F39" s="172"/>
      <c r="G39" s="172"/>
      <c r="H39" s="172"/>
      <c r="I39" s="217"/>
      <c r="J39" s="174"/>
      <c r="K39" s="174"/>
      <c r="L39" s="174"/>
      <c r="M39" s="174"/>
      <c r="N39" s="207"/>
      <c r="O39" s="174"/>
    </row>
    <row r="40" spans="2:15" ht="10.5" customHeight="1" x14ac:dyDescent="0.2">
      <c r="B40" s="174"/>
      <c r="C40" s="216"/>
      <c r="D40" s="172"/>
      <c r="E40" s="172"/>
      <c r="F40" s="172"/>
      <c r="G40" s="172"/>
      <c r="H40" s="172"/>
      <c r="I40" s="217"/>
      <c r="J40" s="174"/>
      <c r="K40" s="174"/>
      <c r="L40" s="174"/>
      <c r="M40" s="174"/>
      <c r="N40" s="207"/>
      <c r="O40" s="174"/>
    </row>
    <row r="41" spans="2:15" ht="10.5" customHeight="1" x14ac:dyDescent="0.2">
      <c r="B41" s="174"/>
      <c r="C41" s="216"/>
      <c r="D41" s="172"/>
      <c r="E41" s="172"/>
      <c r="F41" s="172"/>
      <c r="G41" s="172"/>
      <c r="H41" s="172"/>
      <c r="I41" s="217"/>
      <c r="J41" s="174"/>
      <c r="K41" s="174"/>
      <c r="L41" s="174"/>
      <c r="M41" s="174"/>
      <c r="N41" s="207"/>
      <c r="O41" s="174"/>
    </row>
    <row r="42" spans="2:15" ht="10.5" customHeight="1" x14ac:dyDescent="0.2">
      <c r="B42" s="174"/>
      <c r="C42" s="216"/>
      <c r="D42" s="172"/>
      <c r="E42" s="172"/>
      <c r="F42" s="172"/>
      <c r="G42" s="172"/>
      <c r="H42" s="172"/>
      <c r="I42" s="217"/>
      <c r="J42" s="174"/>
      <c r="K42" s="174"/>
      <c r="L42" s="174"/>
      <c r="M42" s="174"/>
      <c r="N42" s="207"/>
      <c r="O42" s="174"/>
    </row>
    <row r="43" spans="2:15" ht="10.5" customHeight="1" x14ac:dyDescent="0.2">
      <c r="B43" s="174"/>
      <c r="C43" s="216"/>
      <c r="D43" s="172"/>
      <c r="E43" s="172"/>
      <c r="F43" s="172"/>
      <c r="G43" s="172"/>
      <c r="H43" s="172"/>
      <c r="I43" s="217"/>
      <c r="J43" s="174"/>
      <c r="K43" s="174"/>
      <c r="L43" s="174"/>
      <c r="M43" s="174"/>
      <c r="N43" s="207"/>
      <c r="O43" s="174"/>
    </row>
    <row r="44" spans="2:15" ht="10.5" customHeight="1" x14ac:dyDescent="0.2">
      <c r="B44" s="174"/>
      <c r="C44" s="216"/>
      <c r="D44" s="172"/>
      <c r="E44" s="172"/>
      <c r="F44" s="172"/>
      <c r="G44" s="172"/>
      <c r="H44" s="172"/>
      <c r="I44" s="217"/>
      <c r="J44" s="174"/>
      <c r="K44" s="174"/>
      <c r="L44" s="174"/>
      <c r="M44" s="174"/>
      <c r="N44" s="207"/>
      <c r="O44" s="174"/>
    </row>
    <row r="45" spans="2:15" ht="10.5" customHeight="1" x14ac:dyDescent="0.2">
      <c r="B45" s="174"/>
      <c r="C45" s="216"/>
      <c r="D45" s="172"/>
      <c r="E45" s="172"/>
      <c r="F45" s="172"/>
      <c r="G45" s="172"/>
      <c r="H45" s="172"/>
      <c r="I45" s="217"/>
      <c r="J45" s="174"/>
      <c r="K45" s="174"/>
      <c r="L45" s="174"/>
      <c r="M45" s="174"/>
      <c r="N45" s="207"/>
      <c r="O45" s="174"/>
    </row>
    <row r="46" spans="2:15" ht="10.5" customHeight="1" x14ac:dyDescent="0.2">
      <c r="B46" s="174"/>
      <c r="C46" s="216"/>
      <c r="D46" s="172"/>
      <c r="E46" s="172"/>
      <c r="F46" s="172"/>
      <c r="G46" s="172"/>
      <c r="H46" s="172"/>
      <c r="I46" s="217"/>
      <c r="J46" s="174"/>
      <c r="K46" s="174"/>
      <c r="L46" s="174"/>
      <c r="M46" s="174"/>
      <c r="N46" s="207"/>
      <c r="O46" s="174"/>
    </row>
    <row r="47" spans="2:15" ht="10.5" customHeight="1" x14ac:dyDescent="0.2">
      <c r="B47" s="174"/>
      <c r="C47" s="216"/>
      <c r="D47" s="172"/>
      <c r="E47" s="172"/>
      <c r="F47" s="172"/>
      <c r="G47" s="172"/>
      <c r="H47" s="172"/>
      <c r="I47" s="217"/>
      <c r="J47" s="174"/>
      <c r="K47" s="174"/>
      <c r="L47" s="174"/>
      <c r="M47" s="174"/>
      <c r="N47" s="207"/>
      <c r="O47" s="174"/>
    </row>
    <row r="48" spans="2:15" ht="10.5" customHeight="1" x14ac:dyDescent="0.2">
      <c r="B48" s="174"/>
      <c r="C48" s="216"/>
      <c r="D48" s="172"/>
      <c r="E48" s="172"/>
      <c r="F48" s="172"/>
      <c r="G48" s="172"/>
      <c r="H48" s="172"/>
      <c r="I48" s="217"/>
      <c r="J48" s="174"/>
      <c r="K48" s="174"/>
      <c r="L48" s="174"/>
      <c r="M48" s="174"/>
      <c r="N48" s="207"/>
      <c r="O48" s="174"/>
    </row>
    <row r="49" spans="2:15" ht="10.5" customHeight="1" x14ac:dyDescent="0.2">
      <c r="B49" s="174"/>
      <c r="C49" s="216"/>
      <c r="D49" s="172"/>
      <c r="E49" s="172"/>
      <c r="F49" s="172"/>
      <c r="G49" s="172"/>
      <c r="H49" s="172"/>
      <c r="I49" s="217"/>
      <c r="J49" s="174"/>
      <c r="K49" s="174"/>
      <c r="L49" s="174"/>
      <c r="M49" s="174"/>
      <c r="N49" s="207"/>
      <c r="O49" s="174"/>
    </row>
    <row r="50" spans="2:15" ht="10.5" customHeight="1" x14ac:dyDescent="0.2">
      <c r="B50" s="174"/>
      <c r="C50" s="216"/>
      <c r="D50" s="172"/>
      <c r="E50" s="172"/>
      <c r="F50" s="172"/>
      <c r="G50" s="172"/>
      <c r="H50" s="172"/>
      <c r="I50" s="217"/>
      <c r="J50" s="174"/>
      <c r="K50" s="174"/>
      <c r="L50" s="174"/>
      <c r="M50" s="174"/>
      <c r="N50" s="207"/>
      <c r="O50" s="174"/>
    </row>
    <row r="51" spans="2:15" ht="10.5" customHeight="1" x14ac:dyDescent="0.2">
      <c r="B51" s="174"/>
      <c r="C51" s="216"/>
      <c r="D51" s="172"/>
      <c r="E51" s="172"/>
      <c r="F51" s="172"/>
      <c r="G51" s="172"/>
      <c r="H51" s="172"/>
      <c r="I51" s="217"/>
      <c r="J51" s="174"/>
      <c r="K51" s="174"/>
      <c r="L51" s="174"/>
      <c r="M51" s="174"/>
      <c r="N51" s="207"/>
      <c r="O51" s="174"/>
    </row>
    <row r="52" spans="2:15" ht="10.5" customHeight="1" x14ac:dyDescent="0.2">
      <c r="B52" s="174"/>
      <c r="C52" s="216"/>
      <c r="D52" s="172"/>
      <c r="E52" s="172"/>
      <c r="F52" s="172"/>
      <c r="G52" s="172"/>
      <c r="H52" s="172"/>
      <c r="I52" s="217"/>
      <c r="J52" s="174"/>
      <c r="K52" s="174"/>
      <c r="L52" s="174"/>
      <c r="M52" s="174"/>
      <c r="N52" s="207"/>
      <c r="O52" s="174"/>
    </row>
    <row r="53" spans="2:15" ht="10.5" customHeight="1" x14ac:dyDescent="0.2">
      <c r="B53" s="174"/>
      <c r="C53" s="216"/>
      <c r="D53" s="172"/>
      <c r="E53" s="172"/>
      <c r="F53" s="172"/>
      <c r="G53" s="172"/>
      <c r="H53" s="172"/>
      <c r="I53" s="217"/>
      <c r="J53" s="174"/>
      <c r="K53" s="174"/>
      <c r="L53" s="174"/>
      <c r="M53" s="174"/>
      <c r="N53" s="207"/>
      <c r="O53" s="174"/>
    </row>
    <row r="54" spans="2:15" ht="10.5" customHeight="1" x14ac:dyDescent="0.2">
      <c r="B54" s="174"/>
      <c r="C54" s="216"/>
      <c r="D54" s="172"/>
      <c r="E54" s="172"/>
      <c r="F54" s="172"/>
      <c r="G54" s="172"/>
      <c r="H54" s="172"/>
      <c r="I54" s="217"/>
      <c r="J54" s="174"/>
      <c r="K54" s="174"/>
      <c r="L54" s="174"/>
      <c r="M54" s="174"/>
      <c r="N54" s="207"/>
      <c r="O54" s="174"/>
    </row>
    <row r="55" spans="2:15" ht="10.5" customHeight="1" x14ac:dyDescent="0.2">
      <c r="B55" s="174"/>
      <c r="C55" s="216"/>
      <c r="D55" s="172"/>
      <c r="E55" s="172"/>
      <c r="F55" s="172"/>
      <c r="G55" s="172"/>
      <c r="H55" s="172"/>
      <c r="I55" s="217"/>
      <c r="J55" s="174"/>
      <c r="K55" s="174"/>
      <c r="L55" s="174"/>
      <c r="M55" s="174"/>
      <c r="N55" s="207"/>
      <c r="O55" s="174"/>
    </row>
    <row r="56" spans="2:15" ht="10.5" customHeight="1" x14ac:dyDescent="0.2">
      <c r="B56" s="174"/>
      <c r="C56" s="216"/>
      <c r="D56" s="172"/>
      <c r="E56" s="172"/>
      <c r="F56" s="172"/>
      <c r="G56" s="172"/>
      <c r="H56" s="172"/>
      <c r="I56" s="217"/>
      <c r="J56" s="174"/>
      <c r="K56" s="174"/>
      <c r="L56" s="174"/>
      <c r="M56" s="174"/>
      <c r="N56" s="207"/>
      <c r="O56" s="174"/>
    </row>
    <row r="57" spans="2:15" ht="10.5" customHeight="1" x14ac:dyDescent="0.2">
      <c r="B57" s="174"/>
      <c r="C57" s="216"/>
      <c r="D57" s="172"/>
      <c r="E57" s="172"/>
      <c r="F57" s="172"/>
      <c r="G57" s="172"/>
      <c r="H57" s="172"/>
      <c r="I57" s="217"/>
      <c r="J57" s="174"/>
      <c r="K57" s="174"/>
      <c r="L57" s="174"/>
      <c r="M57" s="174"/>
      <c r="N57" s="207"/>
      <c r="O57" s="174"/>
    </row>
    <row r="58" spans="2:15" ht="10.5" customHeight="1" x14ac:dyDescent="0.2">
      <c r="B58" s="174"/>
      <c r="C58" s="216"/>
      <c r="D58" s="172"/>
      <c r="E58" s="172"/>
      <c r="F58" s="172"/>
      <c r="G58" s="172"/>
      <c r="H58" s="172"/>
      <c r="I58" s="217"/>
      <c r="J58" s="174"/>
      <c r="K58" s="174"/>
      <c r="L58" s="174"/>
      <c r="M58" s="174"/>
      <c r="N58" s="207"/>
      <c r="O58" s="174"/>
    </row>
    <row r="59" spans="2:15" ht="10.5" customHeight="1" x14ac:dyDescent="0.2">
      <c r="B59" s="174"/>
      <c r="C59" s="216"/>
      <c r="D59" s="172"/>
      <c r="E59" s="172"/>
      <c r="F59" s="172"/>
      <c r="G59" s="172"/>
      <c r="H59" s="172"/>
      <c r="I59" s="217"/>
      <c r="J59" s="174"/>
      <c r="K59" s="174"/>
      <c r="L59" s="174"/>
      <c r="M59" s="174"/>
      <c r="N59" s="207"/>
      <c r="O59" s="174"/>
    </row>
    <row r="60" spans="2:15" ht="10.5" customHeight="1" x14ac:dyDescent="0.2">
      <c r="B60" s="174"/>
      <c r="C60" s="216"/>
      <c r="D60" s="172"/>
      <c r="E60" s="172"/>
      <c r="F60" s="172"/>
      <c r="G60" s="172"/>
      <c r="H60" s="172"/>
      <c r="I60" s="217"/>
      <c r="J60" s="174"/>
      <c r="K60" s="174"/>
      <c r="L60" s="174"/>
      <c r="M60" s="174"/>
      <c r="N60" s="207"/>
      <c r="O60" s="174"/>
    </row>
    <row r="61" spans="2:15" ht="9.75" customHeight="1" x14ac:dyDescent="0.2">
      <c r="C61" s="172"/>
      <c r="D61" s="173"/>
      <c r="E61" s="173"/>
      <c r="F61" s="173"/>
      <c r="G61" s="173"/>
      <c r="H61" s="173"/>
      <c r="I61" s="173"/>
      <c r="J61" s="174"/>
      <c r="K61" s="174"/>
      <c r="L61" s="189"/>
      <c r="M61" s="174"/>
      <c r="N61" s="174"/>
      <c r="O61" s="174"/>
    </row>
  </sheetData>
  <sheetProtection sheet="1" objects="1" scenarios="1"/>
  <mergeCells count="10">
    <mergeCell ref="G28:H31"/>
    <mergeCell ref="G15:H16"/>
    <mergeCell ref="C15:F16"/>
    <mergeCell ref="C5:I6"/>
    <mergeCell ref="K8:N9"/>
    <mergeCell ref="B3:N3"/>
    <mergeCell ref="C11:F12"/>
    <mergeCell ref="G11:H12"/>
    <mergeCell ref="C13:F14"/>
    <mergeCell ref="G13:H14"/>
  </mergeCells>
  <printOptions horizontalCentered="1" verticalCentered="1"/>
  <pageMargins left="0.25" right="0.25" top="0.5" bottom="0.5" header="0.05" footer="0.3"/>
  <pageSetup orientation="landscape" horizontalDpi="4294967293" verticalDpi="4294967293" r:id="rId1"/>
  <headerFooter alignWithMargins="0">
    <oddFooter xml:space="preserve">&amp;C&amp;"Corbel,Regular"&amp;6Copyright 2015 Nucleus Research Inc.&amp;R&amp;4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Financial Business Case</vt:lpstr>
      <vt:lpstr>Detailed Flows</vt:lpstr>
      <vt:lpstr>Consolidated Results</vt:lpstr>
      <vt:lpstr>Snapshot</vt:lpstr>
      <vt:lpstr>'Consolidated Results'!Print_Area</vt:lpstr>
      <vt:lpstr>'Detailed Flows'!Print_Area</vt:lpstr>
      <vt:lpstr>'Financial Business Case'!Print_Area</vt:lpstr>
      <vt:lpstr>Snapshot!Print_Area</vt:lpstr>
    </vt:vector>
  </TitlesOfParts>
  <Company>Nucleus Research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Nucleus Research Inc.</dc:creator>
  <dc:description>Nucleus Research is the the leading provider of value-focused research and advisory services.  Visit NucleusResearch.com</dc:description>
  <cp:lastModifiedBy>Ian</cp:lastModifiedBy>
  <cp:lastPrinted>2015-09-25T14:31:43Z</cp:lastPrinted>
  <dcterms:created xsi:type="dcterms:W3CDTF">1997-05-12T17:47:22Z</dcterms:created>
  <dcterms:modified xsi:type="dcterms:W3CDTF">2015-09-25T16:01:13Z</dcterms:modified>
</cp:coreProperties>
</file>