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C:\Users\iandc\OneDrive\Desktop\Ian\Nucleus\Tools\"/>
    </mc:Choice>
  </mc:AlternateContent>
  <xr:revisionPtr revIDLastSave="0" documentId="13_ncr:1_{AF08C2EE-871B-46A6-8EED-F8A033FE3A54}" xr6:coauthVersionLast="47" xr6:coauthVersionMax="47" xr10:uidLastSave="{00000000-0000-0000-0000-000000000000}"/>
  <bookViews>
    <workbookView xWindow="4935" yWindow="975" windowWidth="21600" windowHeight="11055" xr2:uid="{00000000-000D-0000-FFFF-FFFF00000000}"/>
  </bookViews>
  <sheets>
    <sheet name="Build the Business Case" sheetId="17131" r:id="rId1"/>
    <sheet name="Detailed Flows" sheetId="2" r:id="rId2"/>
    <sheet name="Consolidated Results" sheetId="17128" r:id="rId3"/>
    <sheet name="Snapshot" sheetId="17132" r:id="rId4"/>
  </sheets>
  <definedNames>
    <definedName name="industry">#REF!</definedName>
    <definedName name="_xlnm.Print_Area" localSheetId="0">'Build the Business Case'!$B$3:$K$339</definedName>
    <definedName name="_xlnm.Print_Area" localSheetId="2">'Consolidated Results'!$A$1:$G$58</definedName>
    <definedName name="_xlnm.Print_Area" localSheetId="1">'Detailed Flows'!$B$2:$H$132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8" i="17132" l="1"/>
  <c r="H295" i="17131"/>
  <c r="B13" i="17132"/>
  <c r="E95" i="2"/>
  <c r="F95" i="2" s="1"/>
  <c r="G95" i="2" s="1"/>
  <c r="D95" i="2"/>
  <c r="H95" i="17131"/>
  <c r="E126" i="2" s="1"/>
  <c r="D69" i="2"/>
  <c r="E73" i="2"/>
  <c r="D68" i="2"/>
  <c r="D87" i="2"/>
  <c r="D51" i="2"/>
  <c r="E36" i="2"/>
  <c r="D35" i="2"/>
  <c r="E35" i="2" s="1"/>
  <c r="D34" i="2"/>
  <c r="D19" i="2"/>
  <c r="E19" i="2" s="1"/>
  <c r="D18" i="2"/>
  <c r="D17" i="2"/>
  <c r="B126" i="2"/>
  <c r="E127" i="2"/>
  <c r="B127" i="2"/>
  <c r="E113" i="2"/>
  <c r="F113" i="2" s="1"/>
  <c r="G113" i="2" s="1"/>
  <c r="B113" i="2"/>
  <c r="B112" i="2"/>
  <c r="B111" i="2"/>
  <c r="B110" i="2"/>
  <c r="B109" i="2"/>
  <c r="B108" i="2"/>
  <c r="B125" i="2"/>
  <c r="B124" i="2"/>
  <c r="B123" i="2"/>
  <c r="H179" i="17131"/>
  <c r="H167" i="17131"/>
  <c r="H170" i="17131" s="1"/>
  <c r="E112" i="2" s="1"/>
  <c r="H158" i="17131"/>
  <c r="E111" i="2" s="1"/>
  <c r="H130" i="17131"/>
  <c r="H145" i="17131"/>
  <c r="E110" i="2" s="1"/>
  <c r="H123" i="17131"/>
  <c r="H108" i="17131"/>
  <c r="E108" i="2" s="1"/>
  <c r="H83" i="17131"/>
  <c r="E125" i="2" s="1"/>
  <c r="H74" i="17131"/>
  <c r="E124" i="2" s="1"/>
  <c r="H65" i="17131"/>
  <c r="E123" i="2" s="1"/>
  <c r="E109" i="2" l="1"/>
  <c r="F35" i="2"/>
  <c r="H35" i="2" s="1"/>
  <c r="F19" i="2"/>
  <c r="H19" i="2" s="1"/>
  <c r="F126" i="2"/>
  <c r="G126" i="2" s="1"/>
  <c r="H113" i="2"/>
  <c r="F112" i="2"/>
  <c r="G112" i="2" s="1"/>
  <c r="F111" i="2"/>
  <c r="G111" i="2" s="1"/>
  <c r="F10" i="2"/>
  <c r="F129" i="2"/>
  <c r="G129" i="2" s="1"/>
  <c r="H129" i="2" s="1"/>
  <c r="F130" i="2"/>
  <c r="G130" i="2" s="1"/>
  <c r="H130" i="2" s="1"/>
  <c r="D132" i="2"/>
  <c r="C12" i="17128" s="1"/>
  <c r="E263" i="17131" s="1"/>
  <c r="D118" i="2"/>
  <c r="C11" i="17128" s="1"/>
  <c r="E262" i="17131" s="1"/>
  <c r="E116" i="2"/>
  <c r="F116" i="2" s="1"/>
  <c r="F114" i="2"/>
  <c r="G114" i="2" s="1"/>
  <c r="H114" i="2" s="1"/>
  <c r="F115" i="2"/>
  <c r="G115" i="2" s="1"/>
  <c r="H115" i="2" s="1"/>
  <c r="C17" i="17128"/>
  <c r="C18" i="17128"/>
  <c r="C19" i="17128"/>
  <c r="D17" i="17128"/>
  <c r="D18" i="17128"/>
  <c r="D19" i="17128"/>
  <c r="E17" i="17128"/>
  <c r="E18" i="17128"/>
  <c r="E19" i="17128"/>
  <c r="F17" i="17128"/>
  <c r="F18" i="17128"/>
  <c r="F19" i="17128"/>
  <c r="D39" i="2"/>
  <c r="H51" i="2"/>
  <c r="H68" i="2"/>
  <c r="H69" i="2"/>
  <c r="D91" i="2"/>
  <c r="C33" i="17128" s="1"/>
  <c r="E273" i="17131" s="1"/>
  <c r="D99" i="2"/>
  <c r="C34" i="17128" s="1"/>
  <c r="E274" i="17131" s="1"/>
  <c r="F21" i="2"/>
  <c r="F38" i="2"/>
  <c r="G38" i="2" s="1"/>
  <c r="H38" i="2" s="1"/>
  <c r="E56" i="2"/>
  <c r="D31" i="17128" s="1"/>
  <c r="E72" i="2"/>
  <c r="F72" i="2" s="1"/>
  <c r="G72" i="2" s="1"/>
  <c r="H72" i="2" s="1"/>
  <c r="F73" i="2"/>
  <c r="E74" i="2"/>
  <c r="E91" i="2"/>
  <c r="D33" i="17128" s="1"/>
  <c r="F273" i="17131" s="1"/>
  <c r="E99" i="2"/>
  <c r="D34" i="17128" s="1"/>
  <c r="F274" i="17131" s="1"/>
  <c r="F56" i="2"/>
  <c r="E31" i="17128" s="1"/>
  <c r="F91" i="2"/>
  <c r="E33" i="17128" s="1"/>
  <c r="G273" i="17131" s="1"/>
  <c r="F99" i="2"/>
  <c r="E34" i="17128" s="1"/>
  <c r="G274" i="17131" s="1"/>
  <c r="G56" i="2"/>
  <c r="F31" i="17128" s="1"/>
  <c r="G91" i="2"/>
  <c r="F33" i="17128" s="1"/>
  <c r="H273" i="17131" s="1"/>
  <c r="G99" i="2"/>
  <c r="F34" i="17128" s="1"/>
  <c r="H274" i="17131" s="1"/>
  <c r="D131" i="2"/>
  <c r="D117" i="2"/>
  <c r="C39" i="17128"/>
  <c r="C26" i="17128"/>
  <c r="C40" i="17128"/>
  <c r="E26" i="2"/>
  <c r="F26" i="2" s="1"/>
  <c r="G26" i="2" s="1"/>
  <c r="E43" i="2"/>
  <c r="F43" i="2" s="1"/>
  <c r="E59" i="2"/>
  <c r="E63" i="2" s="1"/>
  <c r="E79" i="2"/>
  <c r="E83" i="2" s="1"/>
  <c r="F27" i="2"/>
  <c r="G27" i="2" s="1"/>
  <c r="H27" i="2" s="1"/>
  <c r="F44" i="2"/>
  <c r="G44" i="2" s="1"/>
  <c r="H44" i="2" s="1"/>
  <c r="F60" i="2"/>
  <c r="G60" i="2" s="1"/>
  <c r="H60" i="2" s="1"/>
  <c r="F80" i="2"/>
  <c r="G80" i="2" s="1"/>
  <c r="H80" i="2" s="1"/>
  <c r="G28" i="2"/>
  <c r="H28" i="2" s="1"/>
  <c r="G45" i="2"/>
  <c r="H45" i="2" s="1"/>
  <c r="G61" i="2"/>
  <c r="H61" i="2" s="1"/>
  <c r="G81" i="2"/>
  <c r="H81" i="2" s="1"/>
  <c r="H98" i="2"/>
  <c r="H90" i="2"/>
  <c r="H82" i="2"/>
  <c r="H75" i="2"/>
  <c r="H62" i="2"/>
  <c r="H46" i="2"/>
  <c r="H29" i="2"/>
  <c r="H70" i="2"/>
  <c r="H54" i="2"/>
  <c r="H53" i="2"/>
  <c r="H20" i="2"/>
  <c r="H37" i="2"/>
  <c r="H97" i="2"/>
  <c r="H96" i="2"/>
  <c r="H95" i="2"/>
  <c r="H89" i="2"/>
  <c r="H88" i="2"/>
  <c r="H87" i="2"/>
  <c r="H55" i="2"/>
  <c r="H52" i="2"/>
  <c r="E264" i="17131" l="1"/>
  <c r="H271" i="17131"/>
  <c r="H112" i="2"/>
  <c r="H126" i="2"/>
  <c r="H111" i="2"/>
  <c r="F271" i="17131"/>
  <c r="H99" i="2"/>
  <c r="G271" i="17131"/>
  <c r="F125" i="2"/>
  <c r="G125" i="2" s="1"/>
  <c r="F124" i="2"/>
  <c r="G124" i="2" s="1"/>
  <c r="D56" i="2"/>
  <c r="C31" i="17128" s="1"/>
  <c r="E271" i="17131" s="1"/>
  <c r="F110" i="2"/>
  <c r="G110" i="2" s="1"/>
  <c r="E42" i="2"/>
  <c r="F42" i="2" s="1"/>
  <c r="F47" i="2" s="1"/>
  <c r="E24" i="17128" s="1"/>
  <c r="D22" i="2"/>
  <c r="C29" i="17128" s="1"/>
  <c r="E269" i="17131" s="1"/>
  <c r="H91" i="2"/>
  <c r="D25" i="17128"/>
  <c r="E20" i="17128"/>
  <c r="D20" i="17128"/>
  <c r="E25" i="2"/>
  <c r="F25" i="2" s="1"/>
  <c r="G25" i="2" s="1"/>
  <c r="G30" i="2" s="1"/>
  <c r="F23" i="17128" s="1"/>
  <c r="G116" i="2"/>
  <c r="H116" i="2" s="1"/>
  <c r="H34" i="2"/>
  <c r="D76" i="2"/>
  <c r="C32" i="17128" s="1"/>
  <c r="E272" i="17131" s="1"/>
  <c r="F79" i="2"/>
  <c r="F59" i="2"/>
  <c r="G59" i="2" s="1"/>
  <c r="G63" i="2" s="1"/>
  <c r="H17" i="2"/>
  <c r="E39" i="2"/>
  <c r="D30" i="17128" s="1"/>
  <c r="F270" i="17131" s="1"/>
  <c r="F20" i="17128"/>
  <c r="G73" i="2"/>
  <c r="H73" i="2" s="1"/>
  <c r="C20" i="17128"/>
  <c r="E76" i="2"/>
  <c r="D32" i="17128" s="1"/>
  <c r="F272" i="17131" s="1"/>
  <c r="F127" i="2"/>
  <c r="G127" i="2" s="1"/>
  <c r="H127" i="2" s="1"/>
  <c r="C30" i="17128"/>
  <c r="E270" i="17131" s="1"/>
  <c r="F108" i="2"/>
  <c r="G108" i="2" s="1"/>
  <c r="G21" i="2"/>
  <c r="H21" i="2" s="1"/>
  <c r="C13" i="17128"/>
  <c r="H18" i="2"/>
  <c r="F22" i="2"/>
  <c r="E29" i="17128" s="1"/>
  <c r="G269" i="17131" s="1"/>
  <c r="G43" i="2"/>
  <c r="H43" i="2" s="1"/>
  <c r="F109" i="2"/>
  <c r="G109" i="2" s="1"/>
  <c r="H26" i="2"/>
  <c r="F74" i="2"/>
  <c r="F36" i="2"/>
  <c r="E22" i="2"/>
  <c r="D29" i="17128" s="1"/>
  <c r="F269" i="17131" s="1"/>
  <c r="F275" i="17131" l="1"/>
  <c r="E275" i="17131"/>
  <c r="E131" i="2"/>
  <c r="E132" i="2" s="1"/>
  <c r="D12" i="17128" s="1"/>
  <c r="F123" i="2"/>
  <c r="F131" i="2" s="1"/>
  <c r="H59" i="2"/>
  <c r="H63" i="2" s="1"/>
  <c r="H56" i="2"/>
  <c r="E117" i="2"/>
  <c r="E118" i="2" s="1"/>
  <c r="G117" i="2"/>
  <c r="G42" i="2"/>
  <c r="G47" i="2" s="1"/>
  <c r="F24" i="17128" s="1"/>
  <c r="E47" i="2"/>
  <c r="D24" i="17128" s="1"/>
  <c r="E30" i="2"/>
  <c r="D23" i="17128" s="1"/>
  <c r="F30" i="2"/>
  <c r="E23" i="17128" s="1"/>
  <c r="H25" i="2"/>
  <c r="H30" i="2" s="1"/>
  <c r="C35" i="17128"/>
  <c r="C44" i="17128" s="1"/>
  <c r="G79" i="2"/>
  <c r="F83" i="2"/>
  <c r="D35" i="17128"/>
  <c r="F63" i="2"/>
  <c r="G22" i="2"/>
  <c r="F29" i="17128" s="1"/>
  <c r="H269" i="17131" s="1"/>
  <c r="H109" i="2"/>
  <c r="H125" i="2"/>
  <c r="H110" i="2"/>
  <c r="G74" i="2"/>
  <c r="G76" i="2" s="1"/>
  <c r="F32" i="17128" s="1"/>
  <c r="H272" i="17131" s="1"/>
  <c r="F76" i="2"/>
  <c r="H124" i="2"/>
  <c r="F39" i="2"/>
  <c r="G36" i="2"/>
  <c r="G39" i="2" s="1"/>
  <c r="F30" i="17128" s="1"/>
  <c r="H270" i="17131" s="1"/>
  <c r="H108" i="2"/>
  <c r="E280" i="17131" l="1"/>
  <c r="E281" i="17131" s="1"/>
  <c r="H275" i="17131"/>
  <c r="F263" i="17131"/>
  <c r="F132" i="2"/>
  <c r="E12" i="17128" s="1"/>
  <c r="G123" i="2"/>
  <c r="G131" i="2" s="1"/>
  <c r="G132" i="2" s="1"/>
  <c r="F12" i="17128" s="1"/>
  <c r="F117" i="2"/>
  <c r="G118" i="2" s="1"/>
  <c r="F11" i="17128" s="1"/>
  <c r="D26" i="17128"/>
  <c r="H42" i="2"/>
  <c r="H47" i="2" s="1"/>
  <c r="D49" i="17128"/>
  <c r="C49" i="17128"/>
  <c r="C41" i="17128"/>
  <c r="C42" i="17128"/>
  <c r="C46" i="17128" s="1"/>
  <c r="F35" i="17128"/>
  <c r="H22" i="2"/>
  <c r="G83" i="2"/>
  <c r="F25" i="17128" s="1"/>
  <c r="F26" i="17128" s="1"/>
  <c r="H79" i="2"/>
  <c r="H83" i="2" s="1"/>
  <c r="E25" i="17128"/>
  <c r="E26" i="17128" s="1"/>
  <c r="E32" i="17128"/>
  <c r="G272" i="17131" s="1"/>
  <c r="H76" i="2"/>
  <c r="E30" i="17128"/>
  <c r="G270" i="17131" s="1"/>
  <c r="H39" i="2"/>
  <c r="H74" i="2"/>
  <c r="H36" i="2"/>
  <c r="D11" i="17128"/>
  <c r="F262" i="17131" s="1"/>
  <c r="G275" i="17131" l="1"/>
  <c r="H292" i="17131" s="1"/>
  <c r="F264" i="17131"/>
  <c r="H263" i="17131"/>
  <c r="G263" i="17131"/>
  <c r="H262" i="17131"/>
  <c r="H123" i="2"/>
  <c r="H131" i="2" s="1"/>
  <c r="F118" i="2"/>
  <c r="E11" i="17128" s="1"/>
  <c r="H117" i="2"/>
  <c r="F44" i="17128"/>
  <c r="E35" i="17128"/>
  <c r="D13" i="17128"/>
  <c r="D44" i="17128"/>
  <c r="D45" i="17128" s="1"/>
  <c r="F13" i="17128"/>
  <c r="G1" i="17131" l="1"/>
  <c r="F280" i="17131"/>
  <c r="F281" i="17131" s="1"/>
  <c r="H264" i="17131"/>
  <c r="E13" i="17128"/>
  <c r="E42" i="17128" s="1"/>
  <c r="G262" i="17131"/>
  <c r="G264" i="17131" s="1"/>
  <c r="G280" i="17131" s="1"/>
  <c r="H132" i="2"/>
  <c r="H118" i="2"/>
  <c r="E49" i="17128"/>
  <c r="F49" i="17128" s="1"/>
  <c r="E44" i="17128"/>
  <c r="F45" i="17128" s="1"/>
  <c r="D41" i="17128"/>
  <c r="D42" i="17128"/>
  <c r="F41" i="17128"/>
  <c r="F42" i="17128"/>
  <c r="H293" i="17131" l="1"/>
  <c r="E11" i="17132" s="1"/>
  <c r="H290" i="17131"/>
  <c r="E41" i="17128"/>
  <c r="G281" i="17131"/>
  <c r="H1" i="17131"/>
  <c r="H280" i="17131"/>
  <c r="E45" i="17128"/>
  <c r="E43" i="17128"/>
  <c r="D47" i="17128"/>
  <c r="D43" i="17128"/>
  <c r="C50" i="17128"/>
  <c r="F50" i="17128" s="1"/>
  <c r="D46" i="17128"/>
  <c r="E46" i="17128" s="1"/>
  <c r="F46" i="17128" s="1"/>
  <c r="F43" i="17128"/>
  <c r="J290" i="17131" l="1"/>
  <c r="H288" i="17131"/>
  <c r="H281" i="17131"/>
  <c r="H294" i="17131"/>
  <c r="H291" i="17131"/>
  <c r="E10" i="17132" s="1"/>
  <c r="B6" i="17128"/>
  <c r="E47" i="17128"/>
  <c r="F47" i="17128" s="1"/>
  <c r="E1" i="17131" l="1"/>
  <c r="E6" i="17132"/>
  <c r="B21" i="17131"/>
  <c r="C47" i="17128"/>
  <c r="F48" i="17128" s="1"/>
  <c r="H289" i="17131" s="1"/>
  <c r="F1" i="17131" l="1"/>
  <c r="E7" i="17132"/>
  <c r="B22" i="17131"/>
  <c r="J262" i="17131"/>
  <c r="B7" i="171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Nucleus</author>
    <author>Ian</author>
    <author>ian</author>
    <author>Ian Campbell</author>
  </authors>
  <commentList>
    <comment ref="D4" authorId="0" shapeId="0" xr:uid="{00000000-0006-0000-0100-000001000000}">
      <text>
        <r>
          <rPr>
            <sz val="9"/>
            <color indexed="81"/>
            <rFont val="Tahoma"/>
            <family val="2"/>
          </rPr>
          <t xml:space="preserve">This is the total effective tax rate.  If you are not sure of the tax rate, use 45% as a rough estimate.  This number is most important when you are calculating the benefit from depreciation.  </t>
        </r>
      </text>
    </comment>
    <comment ref="D6" authorId="0" shapeId="0" xr:uid="{00000000-0006-0000-0100-000002000000}">
      <text>
        <r>
          <rPr>
            <sz val="9"/>
            <color indexed="81"/>
            <rFont val="Tahoma"/>
            <family val="2"/>
          </rPr>
          <t xml:space="preserve">For consistency in evaluating the viability of projects most organizations use a 5-year straight-line depreciation schedule.  </t>
        </r>
      </text>
    </comment>
    <comment ref="D8" authorId="0" shapeId="0" xr:uid="{00000000-0006-0000-0100-000003000000}">
      <text>
        <r>
          <rPr>
            <sz val="9"/>
            <color indexed="81"/>
            <rFont val="Tahoma"/>
            <family val="2"/>
          </rPr>
          <t xml:space="preserve">This is the corporate discount or borrowing rate.  It's used in the NPV and IRR calculations.  If you are not sure, consider a 7% rate. </t>
        </r>
      </text>
    </comment>
    <comment ref="D10" authorId="1" shapeId="0" xr:uid="{00000000-0006-0000-0100-000004000000}">
      <text>
        <r>
          <rPr>
            <sz val="9"/>
            <color indexed="81"/>
            <rFont val="Tahoma"/>
            <family val="2"/>
          </rPr>
          <t>If you want to delay the realization of benefits in the first year, by how many months do you want to skew this realization.  For example, a value of 3 would delay the realization of benefits by 3 months after the start of the project.</t>
        </r>
      </text>
    </comment>
    <comment ref="C16" authorId="0" shapeId="0" xr:uid="{00000000-0006-0000-0100-000005000000}">
      <text>
        <r>
          <rPr>
            <b/>
            <sz val="8"/>
            <color indexed="81"/>
            <rFont val="Tahoma"/>
            <family val="2"/>
          </rPr>
          <t>Nucleus:</t>
        </r>
        <r>
          <rPr>
            <sz val="8"/>
            <color indexed="81"/>
            <rFont val="Tahoma"/>
            <family val="2"/>
          </rPr>
          <t xml:space="preserve">
Enter all software costs you expect to expense as a result of the project.  Be sure to include future costs as you increase the project rollout.</t>
        </r>
      </text>
    </comment>
    <comment ref="G19" authorId="2" shapeId="0" xr:uid="{9445E1FD-217C-45F3-AAAF-EF3C7D3CE407}">
      <text>
        <r>
          <rPr>
            <sz val="9"/>
            <color indexed="81"/>
            <rFont val="Tahoma"/>
            <family val="2"/>
          </rPr>
          <t xml:space="preserve">This cell is zero to allocate license payments at the beginning of the period.  The first payment is included in the pre-start costs and the year 3 payment is including at the end of year 2.  
To not artificially inflate the cost of the project during the 3-year period analyzed by this tool the year 4 payment is not included.  </t>
        </r>
      </text>
    </comment>
    <comment ref="H24" authorId="3" shapeId="0" xr:uid="{00000000-0006-0000-0100-00000700000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G35" authorId="2" shapeId="0" xr:uid="{E18675F9-00B0-4F71-A306-00D33ACC7DF4}">
      <text>
        <r>
          <rPr>
            <sz val="9"/>
            <color indexed="81"/>
            <rFont val="Tahoma"/>
            <family val="2"/>
          </rPr>
          <t xml:space="preserve">This cell is zero to allocate license payments at the beginning of the period.  The first payment is included in the pre-start costs and the year 3 payment is including at the end of year 2.  
To not artificially inflate the cost of the project during the 3-year period analyzed by this tool the year 4 payment is not included.  </t>
        </r>
      </text>
    </comment>
    <comment ref="H41" authorId="3" shapeId="0" xr:uid="{00000000-0006-0000-0100-00000800000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58" authorId="3" shapeId="0" xr:uid="{00000000-0006-0000-0100-00000900000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78" authorId="3" shapeId="0" xr:uid="{00000000-0006-0000-0100-00000A00000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D107" authorId="3" shapeId="0" xr:uid="{00000000-0006-0000-0100-00000B00000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 ref="D122" authorId="3" shapeId="0" xr:uid="{00000000-0006-0000-0100-00000C00000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List>
</comments>
</file>

<file path=xl/sharedStrings.xml><?xml version="1.0" encoding="utf-8"?>
<sst xmlns="http://schemas.openxmlformats.org/spreadsheetml/2006/main" count="374" uniqueCount="229">
  <si>
    <t>Year 1</t>
  </si>
  <si>
    <t>Year 2</t>
  </si>
  <si>
    <t>Year 3</t>
  </si>
  <si>
    <t>Initial</t>
  </si>
  <si>
    <t>Software</t>
  </si>
  <si>
    <t>Hardware</t>
  </si>
  <si>
    <t>Personnel</t>
  </si>
  <si>
    <t>Consulting</t>
  </si>
  <si>
    <t>Training</t>
  </si>
  <si>
    <t>Totals</t>
  </si>
  <si>
    <t>Results</t>
  </si>
  <si>
    <t>Trainer cost</t>
  </si>
  <si>
    <t>Other</t>
  </si>
  <si>
    <t>Direct</t>
  </si>
  <si>
    <t>Indirect</t>
  </si>
  <si>
    <t>Net cash flow after taxes</t>
  </si>
  <si>
    <t>Annual ROI - direct and indirect benefits</t>
  </si>
  <si>
    <t>Annual ROI - direct benefits only</t>
  </si>
  <si>
    <t>Net cash flow before taxes</t>
  </si>
  <si>
    <t>Net cash flow after taxes (direct only)</t>
  </si>
  <si>
    <t>FINANCIAL ANALYSIS</t>
  </si>
  <si>
    <t>Pre-start</t>
  </si>
  <si>
    <t>SOFTWARE - EXPENSED</t>
  </si>
  <si>
    <t>HARDWARE - EXPENSED</t>
  </si>
  <si>
    <t>PERSONNEL</t>
  </si>
  <si>
    <t>TRAINING</t>
  </si>
  <si>
    <t>OTHER</t>
  </si>
  <si>
    <t>DIRECT</t>
  </si>
  <si>
    <t>INDIRECT</t>
  </si>
  <si>
    <t>TOTAL PERSONNEL</t>
  </si>
  <si>
    <t>TOTAL TRAINING</t>
  </si>
  <si>
    <t>TOTAL CONSULTING</t>
  </si>
  <si>
    <t>TOTAL HARDWARE - DEPRECIATED</t>
  </si>
  <si>
    <t>TOTAL HARDWARE - EXPENSED</t>
  </si>
  <si>
    <t>TOTAL SOFTWARE - DEPRECIATED</t>
  </si>
  <si>
    <t>TOTAL SOFTWARE - EXPENSED</t>
  </si>
  <si>
    <t>Cost Calculations</t>
  </si>
  <si>
    <t>Benefit Calculations</t>
  </si>
  <si>
    <t>Server hardware costs</t>
  </si>
  <si>
    <t>Integration</t>
  </si>
  <si>
    <t>Future project based</t>
  </si>
  <si>
    <t>Ongoing</t>
  </si>
  <si>
    <t>Outside location costs</t>
  </si>
  <si>
    <t>Cost of capital</t>
  </si>
  <si>
    <t>Tax rate:</t>
  </si>
  <si>
    <t>Maintenance fees</t>
  </si>
  <si>
    <t>Total per period</t>
  </si>
  <si>
    <t>All government taxes</t>
  </si>
  <si>
    <t>Net Present Value (NPV)</t>
  </si>
  <si>
    <t>Payback (Years)</t>
  </si>
  <si>
    <t>Average Annual Cost of Ownership</t>
  </si>
  <si>
    <t>3-Year IRR</t>
  </si>
  <si>
    <t>Cost of capital:</t>
  </si>
  <si>
    <t>Capital purchases - Initial year</t>
  </si>
  <si>
    <t>Capital purchases - First year</t>
  </si>
  <si>
    <t>Capital purchases - Second year</t>
  </si>
  <si>
    <t>Capital purchases - Third year</t>
  </si>
  <si>
    <t>Capital purchases - from above</t>
  </si>
  <si>
    <t>Book</t>
  </si>
  <si>
    <t>Product license charges</t>
  </si>
  <si>
    <t>HARDWARE - CAPITALIZED</t>
  </si>
  <si>
    <t>SOFTWARE - CAPITALIZED</t>
  </si>
  <si>
    <t>Third-party consulting</t>
  </si>
  <si>
    <t>Deployment and upgrade consulting</t>
  </si>
  <si>
    <t>CONSULTING - EXPENSED</t>
  </si>
  <si>
    <t>CONSULTING - CAPITALIZED</t>
  </si>
  <si>
    <t>TOTAL CONSULTING - DEPRECIATED</t>
  </si>
  <si>
    <t xml:space="preserve">  Management</t>
  </si>
  <si>
    <t xml:space="preserve">  Administrators</t>
  </si>
  <si>
    <t>Project consulting and personnel</t>
  </si>
  <si>
    <t>PERSONNEL - CAPITALIZED</t>
  </si>
  <si>
    <t>TOTAL PERSONNEL - DEPRECIATED</t>
  </si>
  <si>
    <t>Depreciation method:</t>
  </si>
  <si>
    <t>Capital cost - Initial year</t>
  </si>
  <si>
    <t>Capital cost - First year</t>
  </si>
  <si>
    <t>Capital cost - Second year</t>
  </si>
  <si>
    <t>Capital cost - Third year</t>
  </si>
  <si>
    <t>Payback period</t>
  </si>
  <si>
    <t xml:space="preserve">  Information technology</t>
  </si>
  <si>
    <t xml:space="preserve">  Other staff</t>
  </si>
  <si>
    <t>Product license</t>
  </si>
  <si>
    <t>What is the average fully loaded annual cost of an IT person?</t>
  </si>
  <si>
    <t>Power and cooling costs</t>
  </si>
  <si>
    <t>What is your current annual churn rate?</t>
  </si>
  <si>
    <t>How many customers do you have?</t>
  </si>
  <si>
    <t>Net Cash Flows</t>
  </si>
  <si>
    <t>Nucleus Research Inc.</t>
  </si>
  <si>
    <t>What is the total initial cost of hardware purchased for the project?</t>
  </si>
  <si>
    <t>What is the maintenance cost for this hardware?</t>
  </si>
  <si>
    <t>What is the average cost for power and cooling per year for these devices?</t>
  </si>
  <si>
    <t>What is the average fully loaded annual cost of a manager?</t>
  </si>
  <si>
    <t>How many total hours will internal technology staff spend on the initial deployment?</t>
  </si>
  <si>
    <t>How many technology staff will be assigned to ongoing system maintenance?</t>
  </si>
  <si>
    <t>Consulting and professional services are typically used for initial deployment, custom development, integration, and training.</t>
  </si>
  <si>
    <t>What is the total initial cost of consulting and professional services for the project?</t>
  </si>
  <si>
    <t>Increased worker productivity is the most common benefit realized from a technology investment.</t>
  </si>
  <si>
    <t>What is the average annual fully loaded cost of a manager?</t>
  </si>
  <si>
    <t>What is your average inventory value?</t>
  </si>
  <si>
    <t>What is your cost of capital?</t>
  </si>
  <si>
    <t>Accelerating billings and reducing accounts receivable days outstanding are two ways that technology can help to reduce an organization’s overall working capital requirements.</t>
  </si>
  <si>
    <t>Employee productivity</t>
  </si>
  <si>
    <t>Manager productivity</t>
  </si>
  <si>
    <t>What is your profit margin?</t>
  </si>
  <si>
    <t>Other benefits could include improved partner management, improved visibility, and reduced administrative overhead.</t>
  </si>
  <si>
    <t>Total of all other benefits:</t>
  </si>
  <si>
    <t>How many total hours will management spend on the initial deployment?</t>
  </si>
  <si>
    <t>What is the average annual fully loaded cost of an employee?</t>
  </si>
  <si>
    <t xml:space="preserve">The personnel costs for a project include the initial time devoted to the management and deployment of the solution.  On an ongoing basis, the time devoted to managing the solution should be included in the project costs.  </t>
  </si>
  <si>
    <t>IT productivity</t>
  </si>
  <si>
    <t>What is the average annual fully loaded cost of an IT employee?</t>
  </si>
  <si>
    <t>Page 6</t>
  </si>
  <si>
    <t>1-617-720-2000</t>
  </si>
  <si>
    <t>BENEFITS</t>
  </si>
  <si>
    <t>COSTS - CAPITALIZED ASSETS</t>
  </si>
  <si>
    <t>COSTS - EXPENSED</t>
  </si>
  <si>
    <t xml:space="preserve">All calculations are based on Nucleus Research's independent analysis of the expected costs and benefits associated with the solution.  </t>
  </si>
  <si>
    <t>Delay benefit realization by:</t>
  </si>
  <si>
    <t>Total annual - direct</t>
  </si>
  <si>
    <t>TOTAL - DIRECT  (with realization delay)</t>
  </si>
  <si>
    <t>Total annual - indirect</t>
  </si>
  <si>
    <t>TOTAL - INDIRECT  (with realization delay)</t>
  </si>
  <si>
    <t>What are your current working capital requirements?</t>
  </si>
  <si>
    <t>COSTS - DEPRECIATION</t>
  </si>
  <si>
    <t>5555 Biscayne Blvd.</t>
  </si>
  <si>
    <t>Miami  FL  33137</t>
  </si>
  <si>
    <t xml:space="preserve">Copyright © 2025 Nucleus Research, Inc.   </t>
  </si>
  <si>
    <t>Financial Assumptions</t>
  </si>
  <si>
    <t>[INSERT COMPANY NAME]</t>
  </si>
  <si>
    <t>Prepared for:</t>
  </si>
  <si>
    <t>Background</t>
  </si>
  <si>
    <t xml:space="preserve">Nucleus Research is a global provider of investigative, case-based technology research and advisory services that provide real-world insight into maximizing technology value. For more information, visit NucleusResearch.com.
</t>
  </si>
  <si>
    <t>This ROI assessment tool has been developed to accurately generate and deliver an ROI business case. Calculations including return on investment (ROI), payback period, total cost of ownership (TCO), and net present value (NPV) are calculated automatically to help you assess the operational value of the project.
Scroll down to find several sections that address typical situations.  Enter data in the sections that apply to your situation while leaving sections that do not apply set to zero.</t>
  </si>
  <si>
    <t>Cost Assessment</t>
  </si>
  <si>
    <t>Increased Employee Productivity</t>
  </si>
  <si>
    <t>On a regular basis, how many IT employees will use or benefit from the new solution?</t>
  </si>
  <si>
    <t>Fully loaded or fully burdened cost is the salary plus the cost of overhead and benefits.</t>
  </si>
  <si>
    <t>On a regular basis, how many managers will use or benefit from the new solution?</t>
  </si>
  <si>
    <t>On a regular basis, how many employees will use or benefit from the new solution?</t>
  </si>
  <si>
    <t>Benefits can be either one time or recurring</t>
  </si>
  <si>
    <t>Reduced Customer Churn</t>
  </si>
  <si>
    <t>By what percentage can you decrease this churn rate after deploying the new solution?</t>
  </si>
  <si>
    <t>Reduced Hardware and Software Costs</t>
  </si>
  <si>
    <t>What is your projected annual expense on new and replacement hardware for the solution you are eliminating?</t>
  </si>
  <si>
    <t>What is the annual maintenance cost on software that can be eliminated after deploying the new solution?</t>
  </si>
  <si>
    <t>What is your projected annual expense on software maintenance and professional services for the solution you are eliminating?</t>
  </si>
  <si>
    <t>Nucleus Research analyst have found the annual maintenance cost for software that has reached end-of-life increases at 2 to 4 times the annual rate of inflation.</t>
  </si>
  <si>
    <t>Standard Case</t>
  </si>
  <si>
    <t>Reduced Accounting and Audit Expense</t>
  </si>
  <si>
    <t>Streamlining workflows while integrating operational systems such as ERP, inventory, and HR, reduces errors and increases the accuracy of organizational data.  Among other benefits, this results in a reduction in accounting and auditing costs.</t>
  </si>
  <si>
    <t>The typical organization reduces accounting costs by 10 to 20% after integrating two mission critical applications.</t>
  </si>
  <si>
    <t>Reducing customer churn positively impacts profitability while also reducing customer service demand and increasing sales productivity.</t>
  </si>
  <si>
    <t>Reduced Inventory Cost</t>
  </si>
  <si>
    <t>Increasing customer satisfaction can have a direct impact on reducing customer churn, resulting in a reduced cost to identify and acquire new customers.</t>
  </si>
  <si>
    <t>In many cases solutions such as ERP and CRM can streamline the tracking of purchase orders and link the supply process from inventory received through product shipped, helping to better match inventory volume with sales velocity.</t>
  </si>
  <si>
    <t>By what percentage can you reduce your current inventory after deploying the proposed solution?</t>
  </si>
  <si>
    <t>What is your current cost of capital?</t>
  </si>
  <si>
    <t>Reduction in Working Capital Cost</t>
  </si>
  <si>
    <t>The cost of capital is the rate used by finance as the baseline borrowing rate for the organization.</t>
  </si>
  <si>
    <t>What is the annual cost of your internal accounting, budgeting, and auditing teams?</t>
  </si>
  <si>
    <t>By what percentage can you reduce this cost after completing the technology project?</t>
  </si>
  <si>
    <t>By what percentage can you reduce working capital after deploying the proposed solution?</t>
  </si>
  <si>
    <t xml:space="preserve">Deploying new technology is most often driven by a desire to increase sales or identify areas where automation can reduce the bottom-line costs, ultimately driving increased organizational profitability. </t>
  </si>
  <si>
    <t>By what percentage can you increase sales after deploying the proposed solution?</t>
  </si>
  <si>
    <t>Increased Profitability</t>
  </si>
  <si>
    <t>Other Benefits</t>
  </si>
  <si>
    <t>Benefit Assessment</t>
  </si>
  <si>
    <t>In this section we assess the initial and recurring costs of the project including the initial cost of deployment, licensing costs, and any up front and recurring consulting costs.</t>
  </si>
  <si>
    <t>If you are purchasing an on premise solution, what is the initial cost of software licenses?</t>
  </si>
  <si>
    <t xml:space="preserve">The software costs for a project include the initial license fees and the ongoing annual costs for a subscription license and maintenance support.  Other costs may include operating system, support software, or other upgrades and network software changes.
</t>
  </si>
  <si>
    <t>What is the annual maintenance or subscription cost for the on premise or SaaS software?</t>
  </si>
  <si>
    <t>For a SaaS solution include both the software license costs and any recurring cost for managed services.</t>
  </si>
  <si>
    <t>Hardware costs include servers purchased to support the application and any additional networking or security hardware required as part of the deployment.  Additional hardware may be required to support networking, integration, and mobile devices.</t>
  </si>
  <si>
    <t>Internal Staff</t>
  </si>
  <si>
    <t>If the employee will be assigned part time to support the system, use a fraction of a number.</t>
  </si>
  <si>
    <t>Detailed Analysis</t>
  </si>
  <si>
    <t>Benefits</t>
  </si>
  <si>
    <t>Year3</t>
  </si>
  <si>
    <t>Costs</t>
  </si>
  <si>
    <t>Financial Calculations</t>
  </si>
  <si>
    <t>Annual ROI</t>
  </si>
  <si>
    <t>Benefit to cost ratio</t>
  </si>
  <si>
    <t>Payback (months)</t>
  </si>
  <si>
    <t>Net Benefit</t>
  </si>
  <si>
    <t>Cumulative</t>
  </si>
  <si>
    <t>Cumulative Benefit</t>
  </si>
  <si>
    <t>Time to Value</t>
  </si>
  <si>
    <t>Total</t>
  </si>
  <si>
    <t>Net</t>
  </si>
  <si>
    <t>About Nucleus Research</t>
  </si>
  <si>
    <t xml:space="preserve">Nucleus Research is the leading provider of ROI-based technology research and advisory services.  Since 2000, we've helped our clients prove ROI and build the business case to support their technology decisions.  Nucleus Research is registered with the National Association of State Boards of Accountancy.  </t>
  </si>
  <si>
    <t>ROI</t>
  </si>
  <si>
    <t>Payback</t>
  </si>
  <si>
    <t>Total Cost</t>
  </si>
  <si>
    <t>Total Benefit</t>
  </si>
  <si>
    <t>In a typical month, what percentage of their time can they save after deploying the new solution?</t>
  </si>
  <si>
    <t>Annual benefit:</t>
  </si>
  <si>
    <t>Other annual direct or hard benefits:</t>
  </si>
  <si>
    <t>Other annual indirect or soft benefits:</t>
  </si>
  <si>
    <t>What is the total initial cost for employee training for the project?</t>
  </si>
  <si>
    <t>SaaS initial charge</t>
  </si>
  <si>
    <t>If you are purchasing a SaaS or cloud solution what is the initial deployment charge?</t>
  </si>
  <si>
    <t>Recurring subscription or maintenance charge</t>
  </si>
  <si>
    <t>Estimated training cost</t>
  </si>
  <si>
    <t>What is the annual maintenance and support  expense for hardware that can be eliminated after deploying the new solution?</t>
  </si>
  <si>
    <t>ROI Business Case Tool</t>
  </si>
  <si>
    <t>What are your total annual sales in millions?</t>
  </si>
  <si>
    <t>What is the average cost to acquire a new customer?</t>
  </si>
  <si>
    <t>Other Costs</t>
  </si>
  <si>
    <t>Other initial costs associated with the project:</t>
  </si>
  <si>
    <t>Other ongoing costs associated with the project:</t>
  </si>
  <si>
    <t>Any costs not already included should be added here.</t>
  </si>
  <si>
    <t>In this section we assess the one time and recurring benefits of the project including benefits from discontinuing support for hardware and software made obsolete, direct cost savings, expected productivity gains, and impact on revenue.</t>
  </si>
  <si>
    <t>Dashboard ►</t>
  </si>
  <si>
    <t>Increasing the bottom line is the most often cited driver of technology change.</t>
  </si>
  <si>
    <t xml:space="preserve">Most deployments of new technology replace existing solutions, providing a benefit by eliminating the cost to maintain and upgrade current outdated solutions while also avoiding future purchases and consulting.  </t>
  </si>
  <si>
    <t>What is your projected cost per year for outside audit services?</t>
  </si>
  <si>
    <t>Include benefits not specifically identified above.</t>
  </si>
  <si>
    <t>Cost are divided into initial costs occurring before deployment and annual costs occurring in each subsequent year.</t>
  </si>
  <si>
    <t>External Professional Services</t>
  </si>
  <si>
    <t>Other costs could include attending conferences, corporate overhead charges, accounting and processing fees, or other miscellaneous initial or recurring fees.</t>
  </si>
  <si>
    <t>Average Annual Benefit</t>
  </si>
  <si>
    <t>Payback Period:</t>
  </si>
  <si>
    <t>Operational Results</t>
  </si>
  <si>
    <t>Net Present Value:</t>
  </si>
  <si>
    <t>Annual ROI:</t>
  </si>
  <si>
    <t>Average Annual Benefit:</t>
  </si>
  <si>
    <t xml:space="preserve">Assumed cost of capital </t>
  </si>
  <si>
    <t>Nucleus Research is registered with the National Association of State Boards of Accountancy. Registration number: 108024</t>
  </si>
  <si>
    <t>Registration number: 108024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</si>
</sst>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0.0%"/>
    <numFmt numFmtId="165" formatCode="0.00_);\(0.00\)"/>
    <numFmt numFmtId="166" formatCode="0.0\ &quot;years&quot;"/>
    <numFmt numFmtId="167" formatCode="#&quot;-year straight-line&quot;"/>
    <numFmt numFmtId="168" formatCode="&quot;Annual ROI:&quot;\ 0%"/>
    <numFmt numFmtId="169" formatCode="&quot;Payback period:&quot;\ 0.0\ &quot;years&quot;"/>
    <numFmt numFmtId="170" formatCode="0\ &quot;months&quot;"/>
    <numFmt numFmtId="171" formatCode="#.0&quot; : 1&quot;"/>
    <numFmt numFmtId="172" formatCode="&quot;ROI: &quot;0%"/>
    <numFmt numFmtId="173" formatCode="&quot;Payback: &quot;#.0&quot; Months&quot;"/>
    <numFmt numFmtId="174" formatCode="#.0\ &quot;Months&quot;"/>
    <numFmt numFmtId="175" formatCode="#,##0.0"/>
  </numFmts>
  <fonts count="72" x14ac:knownFonts="1">
    <font>
      <sz val="10"/>
      <name val="Arial"/>
    </font>
    <font>
      <sz val="10"/>
      <name val="Arial"/>
      <family val="2"/>
    </font>
    <font>
      <sz val="10"/>
      <name val="Arial"/>
      <family val="2"/>
    </font>
    <font>
      <sz val="9"/>
      <color indexed="81"/>
      <name val="Tahoma"/>
      <family val="2"/>
    </font>
    <font>
      <sz val="8"/>
      <color indexed="81"/>
      <name val="Tahoma"/>
      <family val="2"/>
    </font>
    <font>
      <b/>
      <sz val="8"/>
      <color indexed="81"/>
      <name val="Tahoma"/>
      <family val="2"/>
    </font>
    <font>
      <sz val="8"/>
      <name val="Corbel"/>
      <family val="2"/>
    </font>
    <font>
      <b/>
      <sz val="8"/>
      <name val="Corbel"/>
      <family val="2"/>
    </font>
    <font>
      <sz val="10"/>
      <color indexed="9"/>
      <name val="Corbel"/>
      <family val="2"/>
    </font>
    <font>
      <sz val="10"/>
      <name val="Corbel"/>
      <family val="2"/>
    </font>
    <font>
      <sz val="8"/>
      <color indexed="63"/>
      <name val="Corbel"/>
      <family val="2"/>
    </font>
    <font>
      <b/>
      <sz val="11"/>
      <name val="Corbel"/>
      <family val="2"/>
    </font>
    <font>
      <sz val="8"/>
      <color indexed="9"/>
      <name val="Corbel"/>
      <family val="2"/>
    </font>
    <font>
      <sz val="8"/>
      <color theme="0"/>
      <name val="Corbel"/>
      <family val="2"/>
    </font>
    <font>
      <b/>
      <sz val="11"/>
      <color indexed="10"/>
      <name val="Corbel"/>
      <family val="2"/>
    </font>
    <font>
      <sz val="8"/>
      <color indexed="8"/>
      <name val="Corbel"/>
      <family val="2"/>
    </font>
    <font>
      <b/>
      <sz val="8"/>
      <color indexed="10"/>
      <name val="Corbel"/>
      <family val="2"/>
    </font>
    <font>
      <sz val="9"/>
      <color theme="0"/>
      <name val="Corbel"/>
      <family val="2"/>
    </font>
    <font>
      <sz val="11"/>
      <color theme="0"/>
      <name val="Corbel"/>
      <family val="2"/>
    </font>
    <font>
      <sz val="8"/>
      <name val="Avenir Book"/>
    </font>
    <font>
      <sz val="10"/>
      <name val="Avenir Book"/>
    </font>
    <font>
      <sz val="14"/>
      <color rgb="FFDA291C"/>
      <name val="Avenir Black"/>
      <family val="2"/>
    </font>
    <font>
      <b/>
      <sz val="8"/>
      <name val="Avenir Black"/>
      <family val="2"/>
    </font>
    <font>
      <sz val="8"/>
      <name val="Avenir Black"/>
      <family val="2"/>
    </font>
    <font>
      <sz val="7"/>
      <name val="Avenir Book"/>
    </font>
    <font>
      <sz val="7"/>
      <color indexed="9"/>
      <name val="Avenir Book"/>
    </font>
    <font>
      <b/>
      <sz val="7"/>
      <name val="Avenir Book"/>
    </font>
    <font>
      <sz val="8"/>
      <color indexed="8"/>
      <name val="Avenir Book"/>
    </font>
    <font>
      <i/>
      <sz val="7"/>
      <name val="Avenir Book"/>
    </font>
    <font>
      <b/>
      <sz val="7"/>
      <name val="Avenir Black"/>
      <family val="2"/>
    </font>
    <font>
      <sz val="8"/>
      <color theme="0"/>
      <name val="Avenir Book"/>
    </font>
    <font>
      <b/>
      <sz val="10"/>
      <color rgb="FFDA291C"/>
      <name val="Avenir Black"/>
      <family val="2"/>
    </font>
    <font>
      <sz val="7"/>
      <color theme="0"/>
      <name val="Avenir Book"/>
    </font>
    <font>
      <b/>
      <sz val="8"/>
      <name val="Avenir Book"/>
    </font>
    <font>
      <b/>
      <sz val="8"/>
      <color indexed="8"/>
      <name val="Avenir Book"/>
    </font>
    <font>
      <sz val="8"/>
      <color indexed="9"/>
      <name val="Avenir Book"/>
    </font>
    <font>
      <b/>
      <sz val="8"/>
      <color indexed="9"/>
      <name val="Avenir Book"/>
    </font>
    <font>
      <b/>
      <sz val="8"/>
      <color indexed="8"/>
      <name val="Avenir Black"/>
      <family val="2"/>
    </font>
    <font>
      <b/>
      <sz val="8"/>
      <color indexed="9"/>
      <name val="Avenir Black"/>
      <family val="2"/>
    </font>
    <font>
      <sz val="8"/>
      <color indexed="9"/>
      <name val="Avenir Black"/>
      <family val="2"/>
    </font>
    <font>
      <sz val="5"/>
      <color rgb="FF605F5E"/>
      <name val="Avenir Book"/>
    </font>
    <font>
      <b/>
      <sz val="9"/>
      <color theme="1"/>
      <name val="Avenir Black"/>
      <family val="2"/>
    </font>
    <font>
      <b/>
      <sz val="9"/>
      <color theme="0"/>
      <name val="Avenir Light"/>
      <family val="2"/>
    </font>
    <font>
      <b/>
      <sz val="8"/>
      <color theme="0"/>
      <name val="Avenir Light"/>
      <family val="2"/>
    </font>
    <font>
      <sz val="9"/>
      <name val="Avenir Book"/>
    </font>
    <font>
      <sz val="8"/>
      <color rgb="FFE2E2E2"/>
      <name val="Avenir Book"/>
    </font>
    <font>
      <sz val="8"/>
      <color rgb="FFE2E2E2"/>
      <name val="Avenir Black"/>
      <family val="2"/>
    </font>
    <font>
      <b/>
      <sz val="12"/>
      <color rgb="FF092E3F"/>
      <name val="Avenir Book"/>
    </font>
    <font>
      <b/>
      <sz val="14"/>
      <color rgb="FFBF2833"/>
      <name val="Avenir Black"/>
      <family val="2"/>
    </font>
    <font>
      <b/>
      <sz val="15"/>
      <color rgb="FFDA291C"/>
      <name val="Avenir Black"/>
      <family val="2"/>
    </font>
    <font>
      <sz val="11"/>
      <name val="Avenir Book"/>
    </font>
    <font>
      <sz val="31.5"/>
      <name val="Avenir Heavy"/>
      <family val="2"/>
    </font>
    <font>
      <sz val="11"/>
      <color rgb="FFD9291B"/>
      <name val="Avenir Book"/>
    </font>
    <font>
      <sz val="12"/>
      <name val="Avenir Book"/>
    </font>
    <font>
      <b/>
      <sz val="14"/>
      <color rgb="FF2569A1"/>
      <name val="Avenir Heavy"/>
      <family val="2"/>
    </font>
    <font>
      <sz val="18"/>
      <color rgb="FFD9291B"/>
      <name val="Avenir Heavy"/>
      <family val="2"/>
    </font>
    <font>
      <b/>
      <i/>
      <sz val="9"/>
      <name val="Avenir Book"/>
    </font>
    <font>
      <sz val="11"/>
      <color rgb="FF2569A1"/>
      <name val="Avenir Book"/>
    </font>
    <font>
      <sz val="12"/>
      <color rgb="FF2569A1"/>
      <name val="Avenir Heavy"/>
      <family val="2"/>
    </font>
    <font>
      <b/>
      <sz val="11"/>
      <name val="Avenir Heavy"/>
      <family val="2"/>
    </font>
    <font>
      <b/>
      <sz val="11"/>
      <name val="Avenir Book"/>
    </font>
    <font>
      <sz val="10"/>
      <color rgb="FF2569A1"/>
      <name val="Avenir Book"/>
    </font>
    <font>
      <sz val="11"/>
      <color rgb="FF2569A1"/>
      <name val="Avenir Heavy"/>
      <family val="2"/>
    </font>
    <font>
      <b/>
      <sz val="10"/>
      <name val="Avenir Book"/>
    </font>
    <font>
      <b/>
      <sz val="11"/>
      <color rgb="FF2569A1"/>
      <name val="Avenir Book"/>
    </font>
    <font>
      <b/>
      <sz val="11"/>
      <color rgb="FFD9291B"/>
      <name val="Avenir Book"/>
    </font>
    <font>
      <b/>
      <sz val="8"/>
      <color rgb="FF2569A1"/>
      <name val="Avenir Book"/>
    </font>
    <font>
      <sz val="8"/>
      <color rgb="FF2569A1"/>
      <name val="Avenir Book"/>
    </font>
    <font>
      <sz val="11"/>
      <name val="Suez One"/>
      <charset val="177"/>
    </font>
    <font>
      <sz val="11"/>
      <color theme="1"/>
      <name val="Avenir Book"/>
    </font>
    <font>
      <i/>
      <sz val="9"/>
      <name val="Avenir Book"/>
    </font>
    <font>
      <i/>
      <sz val="8"/>
      <color theme="1" tint="0.499984740745262"/>
      <name val="Avenir Book"/>
    </font>
  </fonts>
  <fills count="5">
    <fill>
      <patternFill patternType="none"/>
    </fill>
    <fill>
      <patternFill patternType="gray125"/>
    </fill>
    <fill>
      <patternFill patternType="solid">
        <fgColor indexed="9"/>
        <bgColor indexed="64"/>
      </patternFill>
    </fill>
    <fill>
      <patternFill patternType="solid">
        <fgColor rgb="FFE2E2E2"/>
        <bgColor indexed="64"/>
      </patternFill>
    </fill>
    <fill>
      <patternFill patternType="solid">
        <fgColor rgb="FFDA291C"/>
        <bgColor indexed="64"/>
      </patternFill>
    </fill>
  </fills>
  <borders count="6">
    <border>
      <left/>
      <right/>
      <top/>
      <bottom/>
      <diagonal/>
    </border>
    <border>
      <left/>
      <right/>
      <top/>
      <bottom style="thin">
        <color indexed="22"/>
      </bottom>
      <diagonal/>
    </border>
    <border>
      <left/>
      <right/>
      <top/>
      <bottom style="thin">
        <color rgb="FF605F5E"/>
      </bottom>
      <diagonal/>
    </border>
    <border>
      <left/>
      <right/>
      <top/>
      <bottom style="thin">
        <color rgb="FFBF2833"/>
      </bottom>
      <diagonal/>
    </border>
    <border>
      <left/>
      <right/>
      <top/>
      <bottom style="thin">
        <color theme="0" tint="-0.24994659260841701"/>
      </bottom>
      <diagonal/>
    </border>
    <border>
      <left/>
      <right/>
      <top/>
      <bottom style="thin">
        <color theme="0" tint="-0.14999847407452621"/>
      </bottom>
      <diagonal/>
    </border>
  </borders>
  <cellStyleXfs count="6">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1" fillId="0" borderId="0"/>
  </cellStyleXfs>
  <cellXfs count="199">
    <xf numFmtId="0" fontId="0" fillId="0" borderId="0" xfId="0"/>
    <xf numFmtId="0" fontId="6" fillId="0" borderId="0" xfId="0" applyFont="1"/>
    <xf numFmtId="0" fontId="7" fillId="0" borderId="0" xfId="0" applyFont="1"/>
    <xf numFmtId="0" fontId="10" fillId="0" borderId="0" xfId="0" applyFont="1" applyAlignment="1">
      <alignment horizontal="right"/>
    </xf>
    <xf numFmtId="0" fontId="8" fillId="0" borderId="0" xfId="0" applyFont="1"/>
    <xf numFmtId="0" fontId="9" fillId="0" borderId="0" xfId="0" applyFont="1"/>
    <xf numFmtId="0" fontId="6" fillId="0" borderId="0" xfId="0" applyFont="1" applyAlignment="1">
      <alignment horizontal="right"/>
    </xf>
    <xf numFmtId="0" fontId="14" fillId="0" borderId="0" xfId="0" applyFont="1" applyAlignment="1" applyProtection="1">
      <alignment horizontal="left"/>
      <protection locked="0"/>
    </xf>
    <xf numFmtId="0" fontId="6" fillId="0" borderId="0" xfId="2" applyFont="1"/>
    <xf numFmtId="0" fontId="7" fillId="0" borderId="0" xfId="2" applyFont="1" applyAlignment="1">
      <alignment horizontal="left"/>
    </xf>
    <xf numFmtId="5" fontId="6" fillId="0" borderId="0" xfId="2" applyNumberFormat="1" applyFont="1" applyAlignment="1">
      <alignment horizontal="right"/>
    </xf>
    <xf numFmtId="37" fontId="6" fillId="0" borderId="0" xfId="2" applyNumberFormat="1" applyFont="1" applyAlignment="1">
      <alignment horizontal="right"/>
    </xf>
    <xf numFmtId="0" fontId="7" fillId="0" borderId="0" xfId="2" applyFont="1"/>
    <xf numFmtId="0" fontId="16" fillId="0" borderId="0" xfId="2" applyFont="1"/>
    <xf numFmtId="5" fontId="6" fillId="0" borderId="0" xfId="2" applyNumberFormat="1" applyFont="1"/>
    <xf numFmtId="9" fontId="6" fillId="0" borderId="0" xfId="2" applyNumberFormat="1" applyFont="1"/>
    <xf numFmtId="0" fontId="6" fillId="0" borderId="0" xfId="2" applyFont="1" applyAlignment="1">
      <alignment horizontal="right"/>
    </xf>
    <xf numFmtId="0" fontId="17" fillId="0" borderId="0" xfId="2" applyFont="1" applyAlignment="1" applyProtection="1">
      <alignment horizontal="right"/>
      <protection locked="0"/>
    </xf>
    <xf numFmtId="0" fontId="14" fillId="0" borderId="0" xfId="0" applyFont="1" applyAlignment="1">
      <alignment horizontal="right"/>
    </xf>
    <xf numFmtId="0" fontId="6" fillId="2" borderId="0" xfId="0" applyFont="1" applyFill="1"/>
    <xf numFmtId="3" fontId="6" fillId="0" borderId="0" xfId="0" applyNumberFormat="1" applyFont="1"/>
    <xf numFmtId="3" fontId="6" fillId="0" borderId="0" xfId="0" applyNumberFormat="1" applyFont="1" applyProtection="1">
      <protection locked="0"/>
    </xf>
    <xf numFmtId="0" fontId="7" fillId="2" borderId="0" xfId="0" applyFont="1" applyFill="1" applyProtection="1">
      <protection locked="0"/>
    </xf>
    <xf numFmtId="0" fontId="11" fillId="0" borderId="0" xfId="0" applyFont="1" applyAlignment="1">
      <alignment horizontal="left"/>
    </xf>
    <xf numFmtId="0" fontId="6" fillId="0" borderId="0" xfId="0" applyFont="1" applyAlignment="1">
      <alignment horizontal="left"/>
    </xf>
    <xf numFmtId="9" fontId="6" fillId="0" borderId="0" xfId="0" applyNumberFormat="1" applyFont="1" applyAlignment="1">
      <alignment horizontal="center"/>
    </xf>
    <xf numFmtId="9" fontId="6" fillId="0" borderId="0" xfId="0" applyNumberFormat="1" applyFont="1" applyAlignment="1">
      <alignment horizontal="left"/>
    </xf>
    <xf numFmtId="0" fontId="18" fillId="0" borderId="0" xfId="0" applyFont="1"/>
    <xf numFmtId="0" fontId="13" fillId="0" borderId="0" xfId="0" applyFont="1"/>
    <xf numFmtId="0" fontId="19" fillId="0" borderId="0" xfId="0" applyFont="1" applyAlignment="1">
      <alignment horizontal="left"/>
    </xf>
    <xf numFmtId="0" fontId="24" fillId="0" borderId="0" xfId="0" applyFont="1"/>
    <xf numFmtId="0" fontId="25" fillId="0" borderId="0" xfId="0" applyFont="1"/>
    <xf numFmtId="0" fontId="24" fillId="0" borderId="0" xfId="0" applyFont="1" applyProtection="1">
      <protection locked="0"/>
    </xf>
    <xf numFmtId="9" fontId="24" fillId="0" borderId="0" xfId="3" applyFont="1" applyFill="1" applyBorder="1" applyAlignment="1" applyProtection="1">
      <alignment horizontal="left"/>
      <protection locked="0"/>
    </xf>
    <xf numFmtId="167" fontId="24" fillId="0" borderId="0" xfId="0" applyNumberFormat="1" applyFont="1" applyAlignment="1" applyProtection="1">
      <alignment horizontal="left"/>
      <protection locked="0"/>
    </xf>
    <xf numFmtId="9" fontId="32" fillId="0" borderId="0" xfId="3" applyFont="1" applyFill="1" applyProtection="1">
      <protection locked="0"/>
    </xf>
    <xf numFmtId="0" fontId="29" fillId="0" borderId="1" xfId="2" applyFont="1" applyBorder="1"/>
    <xf numFmtId="0" fontId="26" fillId="2" borderId="0" xfId="0" applyFont="1" applyFill="1" applyProtection="1">
      <protection locked="0"/>
    </xf>
    <xf numFmtId="0" fontId="26" fillId="0" borderId="0" xfId="2" applyFont="1"/>
    <xf numFmtId="5" fontId="26" fillId="0" borderId="0" xfId="2" applyNumberFormat="1" applyFont="1" applyAlignment="1">
      <alignment horizontal="right"/>
    </xf>
    <xf numFmtId="5" fontId="24" fillId="0" borderId="0" xfId="2" applyNumberFormat="1" applyFont="1" applyAlignment="1" applyProtection="1">
      <alignment horizontal="right"/>
      <protection locked="0"/>
    </xf>
    <xf numFmtId="0" fontId="24" fillId="0" borderId="0" xfId="2" applyFont="1" applyAlignment="1" applyProtection="1">
      <alignment horizontal="right"/>
      <protection locked="0"/>
    </xf>
    <xf numFmtId="5" fontId="24" fillId="0" borderId="0" xfId="2" applyNumberFormat="1" applyFont="1" applyAlignment="1">
      <alignment horizontal="right"/>
    </xf>
    <xf numFmtId="0" fontId="24" fillId="2" borderId="0" xfId="0" applyFont="1" applyFill="1" applyProtection="1">
      <protection locked="0"/>
    </xf>
    <xf numFmtId="3" fontId="24" fillId="0" borderId="0" xfId="0" applyNumberFormat="1" applyFont="1" applyProtection="1">
      <protection locked="0"/>
    </xf>
    <xf numFmtId="3" fontId="24" fillId="0" borderId="0" xfId="0" applyNumberFormat="1" applyFont="1"/>
    <xf numFmtId="0" fontId="24" fillId="0" borderId="0" xfId="2" applyFont="1" applyProtection="1">
      <protection locked="0"/>
    </xf>
    <xf numFmtId="37" fontId="24" fillId="0" borderId="0" xfId="2" applyNumberFormat="1" applyFont="1" applyProtection="1">
      <protection locked="0"/>
    </xf>
    <xf numFmtId="3" fontId="24" fillId="0" borderId="0" xfId="2" applyNumberFormat="1" applyFont="1" applyProtection="1">
      <protection locked="0"/>
    </xf>
    <xf numFmtId="0" fontId="28" fillId="0" borderId="0" xfId="0" applyFont="1" applyProtection="1">
      <protection locked="0"/>
    </xf>
    <xf numFmtId="3" fontId="24" fillId="0" borderId="0" xfId="1" applyNumberFormat="1" applyFont="1" applyFill="1" applyBorder="1" applyAlignment="1" applyProtection="1">
      <protection locked="0"/>
    </xf>
    <xf numFmtId="0" fontId="24" fillId="2" borderId="0" xfId="0" applyFont="1" applyFill="1"/>
    <xf numFmtId="0" fontId="26" fillId="2" borderId="0" xfId="0" applyFont="1" applyFill="1"/>
    <xf numFmtId="0" fontId="29" fillId="2" borderId="0" xfId="0" applyFont="1" applyFill="1" applyProtection="1">
      <protection locked="0"/>
    </xf>
    <xf numFmtId="3" fontId="24" fillId="3" borderId="0" xfId="0" applyNumberFormat="1" applyFont="1" applyFill="1"/>
    <xf numFmtId="3" fontId="24" fillId="3" borderId="0" xfId="0" applyNumberFormat="1" applyFont="1" applyFill="1" applyAlignment="1">
      <alignment horizontal="right"/>
    </xf>
    <xf numFmtId="3" fontId="24" fillId="3" borderId="0" xfId="0" applyNumberFormat="1" applyFont="1" applyFill="1" applyProtection="1">
      <protection locked="0"/>
    </xf>
    <xf numFmtId="0" fontId="29" fillId="0" borderId="2" xfId="2" applyFont="1" applyBorder="1"/>
    <xf numFmtId="5" fontId="7" fillId="0" borderId="2" xfId="2" applyNumberFormat="1" applyFont="1" applyBorder="1" applyAlignment="1">
      <alignment horizontal="right"/>
    </xf>
    <xf numFmtId="5" fontId="24" fillId="0" borderId="2" xfId="2" applyNumberFormat="1" applyFont="1" applyBorder="1" applyAlignment="1">
      <alignment horizontal="right"/>
    </xf>
    <xf numFmtId="0" fontId="24" fillId="0" borderId="2" xfId="2" applyFont="1" applyBorder="1" applyAlignment="1">
      <alignment horizontal="right"/>
    </xf>
    <xf numFmtId="0" fontId="19" fillId="0" borderId="0" xfId="2" applyFont="1"/>
    <xf numFmtId="37" fontId="19" fillId="0" borderId="0" xfId="2" quotePrefix="1" applyNumberFormat="1" applyFont="1" applyAlignment="1">
      <alignment horizontal="right"/>
    </xf>
    <xf numFmtId="37" fontId="19" fillId="0" borderId="0" xfId="2" applyNumberFormat="1" applyFont="1" applyAlignment="1">
      <alignment horizontal="right"/>
    </xf>
    <xf numFmtId="164" fontId="19" fillId="0" borderId="0" xfId="2" applyNumberFormat="1" applyFont="1" applyAlignment="1">
      <alignment horizontal="right"/>
    </xf>
    <xf numFmtId="5" fontId="19" fillId="0" borderId="0" xfId="2" applyNumberFormat="1" applyFont="1" applyAlignment="1">
      <alignment horizontal="right"/>
    </xf>
    <xf numFmtId="37" fontId="27" fillId="0" borderId="0" xfId="2" applyNumberFormat="1" applyFont="1" applyAlignment="1">
      <alignment horizontal="right"/>
    </xf>
    <xf numFmtId="37" fontId="35" fillId="0" borderId="0" xfId="2" applyNumberFormat="1" applyFont="1" applyAlignment="1">
      <alignment horizontal="right"/>
    </xf>
    <xf numFmtId="5" fontId="35" fillId="0" borderId="0" xfId="2" applyNumberFormat="1" applyFont="1" applyAlignment="1">
      <alignment horizontal="right"/>
    </xf>
    <xf numFmtId="9" fontId="35" fillId="0" borderId="0" xfId="3" applyFont="1" applyFill="1" applyBorder="1" applyAlignment="1">
      <alignment horizontal="right"/>
    </xf>
    <xf numFmtId="9" fontId="27" fillId="0" borderId="0" xfId="3" applyFont="1" applyFill="1" applyBorder="1" applyAlignment="1">
      <alignment horizontal="right"/>
    </xf>
    <xf numFmtId="0" fontId="33" fillId="0" borderId="0" xfId="2" applyFont="1"/>
    <xf numFmtId="2" fontId="36" fillId="0" borderId="0" xfId="2" applyNumberFormat="1" applyFont="1" applyAlignment="1">
      <alignment horizontal="right"/>
    </xf>
    <xf numFmtId="165" fontId="35" fillId="0" borderId="0" xfId="2" applyNumberFormat="1" applyFont="1" applyAlignment="1">
      <alignment horizontal="right"/>
    </xf>
    <xf numFmtId="165" fontId="34" fillId="0" borderId="0" xfId="2" applyNumberFormat="1" applyFont="1" applyAlignment="1">
      <alignment horizontal="right"/>
    </xf>
    <xf numFmtId="0" fontId="22" fillId="0" borderId="0" xfId="2" applyFont="1"/>
    <xf numFmtId="37" fontId="23" fillId="0" borderId="0" xfId="2" applyNumberFormat="1" applyFont="1" applyAlignment="1">
      <alignment horizontal="right"/>
    </xf>
    <xf numFmtId="2" fontId="38" fillId="0" borderId="0" xfId="2" applyNumberFormat="1" applyFont="1" applyAlignment="1">
      <alignment horizontal="right"/>
    </xf>
    <xf numFmtId="165" fontId="39" fillId="0" borderId="0" xfId="2" applyNumberFormat="1" applyFont="1" applyAlignment="1">
      <alignment horizontal="right"/>
    </xf>
    <xf numFmtId="166" fontId="37" fillId="0" borderId="0" xfId="2" applyNumberFormat="1" applyFont="1" applyAlignment="1">
      <alignment horizontal="right"/>
    </xf>
    <xf numFmtId="168" fontId="41" fillId="0" borderId="0" xfId="0" applyNumberFormat="1" applyFont="1" applyAlignment="1" applyProtection="1">
      <alignment horizontal="left"/>
      <protection locked="0"/>
    </xf>
    <xf numFmtId="169" fontId="41" fillId="0" borderId="0" xfId="0" applyNumberFormat="1" applyFont="1" applyAlignment="1" applyProtection="1">
      <alignment horizontal="left"/>
      <protection locked="0"/>
    </xf>
    <xf numFmtId="0" fontId="19" fillId="3" borderId="0" xfId="2" applyFont="1" applyFill="1"/>
    <xf numFmtId="37" fontId="19" fillId="3" borderId="0" xfId="2" applyNumberFormat="1" applyFont="1" applyFill="1" applyAlignment="1">
      <alignment horizontal="right"/>
    </xf>
    <xf numFmtId="37" fontId="19" fillId="3" borderId="0" xfId="2" quotePrefix="1" applyNumberFormat="1" applyFont="1" applyFill="1" applyAlignment="1">
      <alignment horizontal="right"/>
    </xf>
    <xf numFmtId="9" fontId="19" fillId="3" borderId="0" xfId="2" applyNumberFormat="1" applyFont="1" applyFill="1" applyAlignment="1">
      <alignment horizontal="right"/>
    </xf>
    <xf numFmtId="5" fontId="19" fillId="3" borderId="0" xfId="2" applyNumberFormat="1" applyFont="1" applyFill="1" applyAlignment="1">
      <alignment horizontal="right"/>
    </xf>
    <xf numFmtId="37" fontId="27" fillId="3" borderId="0" xfId="2" applyNumberFormat="1" applyFont="1" applyFill="1" applyAlignment="1">
      <alignment horizontal="right"/>
    </xf>
    <xf numFmtId="0" fontId="22" fillId="3" borderId="0" xfId="2" applyFont="1" applyFill="1"/>
    <xf numFmtId="9" fontId="37" fillId="3" borderId="0" xfId="3" applyFont="1" applyFill="1" applyBorder="1" applyAlignment="1">
      <alignment horizontal="right"/>
    </xf>
    <xf numFmtId="0" fontId="27" fillId="3" borderId="0" xfId="2" applyFont="1" applyFill="1"/>
    <xf numFmtId="0" fontId="6" fillId="0" borderId="0" xfId="2" applyFont="1" applyAlignment="1">
      <alignment vertical="center"/>
    </xf>
    <xf numFmtId="0" fontId="40" fillId="0" borderId="0" xfId="2" applyFont="1" applyAlignment="1">
      <alignment vertical="center"/>
    </xf>
    <xf numFmtId="9" fontId="12" fillId="0" borderId="0" xfId="3" applyFont="1" applyFill="1" applyBorder="1" applyAlignment="1">
      <alignment horizontal="right" vertical="center"/>
    </xf>
    <xf numFmtId="5" fontId="12" fillId="0" borderId="0" xfId="2" applyNumberFormat="1" applyFont="1" applyAlignment="1">
      <alignment horizontal="right" vertical="center"/>
    </xf>
    <xf numFmtId="9" fontId="15" fillId="0" borderId="0" xfId="2" applyNumberFormat="1" applyFont="1" applyAlignment="1">
      <alignment horizontal="right" vertical="center"/>
    </xf>
    <xf numFmtId="9" fontId="6" fillId="0" borderId="0" xfId="2" applyNumberFormat="1" applyFont="1" applyAlignment="1">
      <alignment vertical="center"/>
    </xf>
    <xf numFmtId="0" fontId="31" fillId="0" borderId="0" xfId="0" applyFont="1" applyAlignment="1">
      <alignment vertical="center"/>
    </xf>
    <xf numFmtId="0" fontId="21" fillId="0" borderId="0" xfId="0" applyFont="1" applyAlignment="1">
      <alignment vertical="center"/>
    </xf>
    <xf numFmtId="37" fontId="45" fillId="3" borderId="0" xfId="2" applyNumberFormat="1" applyFont="1" applyFill="1" applyAlignment="1">
      <alignment horizontal="right"/>
    </xf>
    <xf numFmtId="5" fontId="46" fillId="3" borderId="0" xfId="2" applyNumberFormat="1" applyFont="1" applyFill="1" applyAlignment="1">
      <alignment horizontal="right"/>
    </xf>
    <xf numFmtId="9" fontId="46" fillId="3" borderId="0" xfId="3" applyFont="1" applyFill="1" applyBorder="1" applyAlignment="1">
      <alignment horizontal="right"/>
    </xf>
    <xf numFmtId="37" fontId="45" fillId="3" borderId="0" xfId="3" applyNumberFormat="1" applyFont="1" applyFill="1" applyBorder="1" applyAlignment="1">
      <alignment horizontal="right"/>
    </xf>
    <xf numFmtId="0" fontId="47" fillId="0" borderId="0" xfId="0" applyFont="1" applyAlignment="1" applyProtection="1">
      <alignment horizontal="left"/>
      <protection locked="0"/>
    </xf>
    <xf numFmtId="0" fontId="19" fillId="0" borderId="3" xfId="2" applyFont="1" applyBorder="1"/>
    <xf numFmtId="37" fontId="19" fillId="0" borderId="3" xfId="2" applyNumberFormat="1" applyFont="1" applyBorder="1" applyAlignment="1">
      <alignment horizontal="right"/>
    </xf>
    <xf numFmtId="0" fontId="19" fillId="3" borderId="3" xfId="2" applyFont="1" applyFill="1" applyBorder="1"/>
    <xf numFmtId="37" fontId="19" fillId="3" borderId="3" xfId="2" applyNumberFormat="1" applyFont="1" applyFill="1" applyBorder="1" applyAlignment="1">
      <alignment horizontal="right"/>
    </xf>
    <xf numFmtId="9" fontId="30" fillId="0" borderId="3" xfId="3" applyFont="1" applyFill="1" applyBorder="1" applyAlignment="1">
      <alignment horizontal="right"/>
    </xf>
    <xf numFmtId="9" fontId="19" fillId="0" borderId="3" xfId="3" applyFont="1" applyFill="1" applyBorder="1" applyAlignment="1">
      <alignment horizontal="right"/>
    </xf>
    <xf numFmtId="0" fontId="48" fillId="0" borderId="0" xfId="0" applyFont="1" applyAlignment="1">
      <alignment vertical="center"/>
    </xf>
    <xf numFmtId="0" fontId="48" fillId="0" borderId="0" xfId="0" applyFont="1" applyAlignment="1">
      <alignment horizontal="left" vertical="center"/>
    </xf>
    <xf numFmtId="0" fontId="24" fillId="0" borderId="3" xfId="2" applyFont="1" applyBorder="1" applyProtection="1">
      <protection locked="0"/>
    </xf>
    <xf numFmtId="37" fontId="24" fillId="0" borderId="3" xfId="2" applyNumberFormat="1" applyFont="1" applyBorder="1" applyProtection="1">
      <protection locked="0"/>
    </xf>
    <xf numFmtId="3" fontId="24" fillId="0" borderId="3" xfId="2" applyNumberFormat="1" applyFont="1" applyBorder="1" applyProtection="1">
      <protection locked="0"/>
    </xf>
    <xf numFmtId="3" fontId="24" fillId="0" borderId="3" xfId="2" applyNumberFormat="1" applyFont="1" applyBorder="1"/>
    <xf numFmtId="3" fontId="24" fillId="3" borderId="3" xfId="2" applyNumberFormat="1" applyFont="1" applyFill="1" applyBorder="1"/>
    <xf numFmtId="0" fontId="42" fillId="4" borderId="0" xfId="5" applyFont="1" applyFill="1" applyAlignment="1">
      <alignment vertical="center"/>
    </xf>
    <xf numFmtId="5" fontId="43" fillId="4" borderId="0" xfId="5" applyNumberFormat="1" applyFont="1" applyFill="1" applyAlignment="1">
      <alignment horizontal="right" vertical="center"/>
    </xf>
    <xf numFmtId="0" fontId="49" fillId="0" borderId="0" xfId="4" applyFont="1" applyAlignment="1" applyProtection="1">
      <alignment horizontal="left" vertical="top"/>
      <protection locked="0"/>
    </xf>
    <xf numFmtId="0" fontId="42" fillId="4" borderId="0" xfId="2" applyFont="1" applyFill="1" applyAlignment="1">
      <alignment vertical="center"/>
    </xf>
    <xf numFmtId="5" fontId="43" fillId="4" borderId="0" xfId="2" applyNumberFormat="1" applyFont="1" applyFill="1" applyAlignment="1">
      <alignment horizontal="right" vertical="center"/>
    </xf>
    <xf numFmtId="0" fontId="50" fillId="0" borderId="0" xfId="0" applyFont="1"/>
    <xf numFmtId="0" fontId="51" fillId="0" borderId="0" xfId="0" applyFont="1" applyAlignment="1">
      <alignment vertical="center" wrapText="1"/>
    </xf>
    <xf numFmtId="0" fontId="55" fillId="0" borderId="0" xfId="0" applyFont="1"/>
    <xf numFmtId="0" fontId="50" fillId="0" borderId="0" xfId="0" applyFont="1" applyAlignment="1">
      <alignment horizontal="justify" vertical="top" wrapText="1"/>
    </xf>
    <xf numFmtId="0" fontId="56" fillId="0" borderId="0" xfId="0" applyFont="1" applyAlignment="1">
      <alignment horizontal="justify" vertical="top" wrapText="1"/>
    </xf>
    <xf numFmtId="0" fontId="58" fillId="0" borderId="0" xfId="0" applyFont="1"/>
    <xf numFmtId="0" fontId="59" fillId="0" borderId="0" xfId="0" applyFont="1"/>
    <xf numFmtId="0" fontId="60" fillId="0" borderId="0" xfId="0" applyFont="1"/>
    <xf numFmtId="0" fontId="50" fillId="0" borderId="0" xfId="0" applyFont="1" applyAlignment="1">
      <alignment horizontal="right"/>
    </xf>
    <xf numFmtId="0" fontId="57" fillId="0" borderId="0" xfId="0" applyFont="1" applyAlignment="1">
      <alignment horizontal="left" vertical="top" wrapText="1"/>
    </xf>
    <xf numFmtId="0" fontId="0" fillId="0" borderId="0" xfId="0" applyAlignment="1">
      <alignment horizontal="justify" vertical="top" wrapText="1"/>
    </xf>
    <xf numFmtId="0" fontId="61" fillId="0" borderId="0" xfId="0" applyFont="1" applyAlignment="1">
      <alignment horizontal="left" vertical="top" wrapText="1"/>
    </xf>
    <xf numFmtId="0" fontId="62" fillId="0" borderId="0" xfId="0" applyFont="1"/>
    <xf numFmtId="0" fontId="50" fillId="0" borderId="4" xfId="0" applyFont="1" applyBorder="1" applyAlignment="1">
      <alignment horizontal="right"/>
    </xf>
    <xf numFmtId="37" fontId="50" fillId="0" borderId="0" xfId="0" applyNumberFormat="1" applyFont="1"/>
    <xf numFmtId="37" fontId="44" fillId="0" borderId="0" xfId="0" applyNumberFormat="1" applyFont="1" applyAlignment="1">
      <alignment horizontal="right"/>
    </xf>
    <xf numFmtId="37" fontId="44" fillId="0" borderId="4" xfId="0" applyNumberFormat="1" applyFont="1" applyBorder="1" applyAlignment="1">
      <alignment horizontal="right"/>
    </xf>
    <xf numFmtId="37" fontId="44" fillId="0" borderId="0" xfId="0" applyNumberFormat="1" applyFont="1"/>
    <xf numFmtId="9" fontId="60" fillId="0" borderId="0" xfId="0" applyNumberFormat="1" applyFont="1" applyAlignment="1">
      <alignment horizontal="right"/>
    </xf>
    <xf numFmtId="171" fontId="50" fillId="0" borderId="0" xfId="0" applyNumberFormat="1" applyFont="1" applyAlignment="1">
      <alignment horizontal="right"/>
    </xf>
    <xf numFmtId="9" fontId="50" fillId="0" borderId="0" xfId="0" applyNumberFormat="1" applyFont="1" applyAlignment="1">
      <alignment horizontal="right"/>
    </xf>
    <xf numFmtId="0" fontId="61" fillId="0" borderId="0" xfId="0" applyFont="1"/>
    <xf numFmtId="1" fontId="61" fillId="0" borderId="0" xfId="0" applyNumberFormat="1" applyFont="1"/>
    <xf numFmtId="0" fontId="57" fillId="0" borderId="0" xfId="0" applyFont="1" applyAlignment="1">
      <alignment horizontal="left"/>
    </xf>
    <xf numFmtId="0" fontId="61" fillId="0" borderId="0" xfId="0" applyFont="1" applyAlignment="1">
      <alignment horizontal="left"/>
    </xf>
    <xf numFmtId="0" fontId="20" fillId="0" borderId="0" xfId="0" applyFont="1"/>
    <xf numFmtId="0" fontId="50" fillId="0" borderId="0" xfId="0" applyFont="1" applyAlignment="1">
      <alignment vertical="top" wrapText="1"/>
    </xf>
    <xf numFmtId="0" fontId="50" fillId="0" borderId="0" xfId="0" applyFont="1" applyAlignment="1">
      <alignment horizontal="justify" wrapText="1"/>
    </xf>
    <xf numFmtId="9" fontId="66" fillId="0" borderId="0" xfId="0" applyNumberFormat="1" applyFont="1" applyAlignment="1">
      <alignment horizontal="center"/>
    </xf>
    <xf numFmtId="174" fontId="66" fillId="0" borderId="0" xfId="0" applyNumberFormat="1" applyFont="1" applyAlignment="1">
      <alignment horizontal="center"/>
    </xf>
    <xf numFmtId="37" fontId="66" fillId="0" borderId="0" xfId="0" applyNumberFormat="1" applyFont="1" applyAlignment="1">
      <alignment horizontal="center"/>
    </xf>
    <xf numFmtId="0" fontId="67" fillId="0" borderId="0" xfId="0" applyFont="1" applyAlignment="1">
      <alignment horizontal="center"/>
    </xf>
    <xf numFmtId="3" fontId="24" fillId="0" borderId="0" xfId="4" applyNumberFormat="1" applyFont="1" applyProtection="1">
      <protection locked="0"/>
    </xf>
    <xf numFmtId="3" fontId="24" fillId="3" borderId="0" xfId="2" applyNumberFormat="1" applyFont="1" applyFill="1" applyProtection="1">
      <protection locked="0"/>
    </xf>
    <xf numFmtId="3" fontId="24" fillId="0" borderId="0" xfId="2" applyNumberFormat="1" applyFont="1"/>
    <xf numFmtId="3" fontId="50" fillId="0" borderId="5" xfId="0" applyNumberFormat="1" applyFont="1" applyBorder="1" applyAlignment="1" applyProtection="1">
      <alignment horizontal="right"/>
      <protection locked="0"/>
    </xf>
    <xf numFmtId="3" fontId="50" fillId="0" borderId="5" xfId="0" applyNumberFormat="1" applyFont="1" applyBorder="1" applyProtection="1">
      <protection locked="0"/>
    </xf>
    <xf numFmtId="9" fontId="50" fillId="0" borderId="5" xfId="0" applyNumberFormat="1" applyFont="1" applyBorder="1" applyProtection="1">
      <protection locked="0"/>
    </xf>
    <xf numFmtId="3" fontId="60" fillId="0" borderId="0" xfId="0" applyNumberFormat="1" applyFont="1"/>
    <xf numFmtId="164" fontId="50" fillId="0" borderId="5" xfId="0" applyNumberFormat="1" applyFont="1" applyBorder="1" applyProtection="1">
      <protection locked="0"/>
    </xf>
    <xf numFmtId="3" fontId="60" fillId="0" borderId="0" xfId="4" applyNumberFormat="1" applyFont="1" applyAlignment="1">
      <alignment vertical="top"/>
    </xf>
    <xf numFmtId="175" fontId="50" fillId="0" borderId="5" xfId="0" applyNumberFormat="1" applyFont="1" applyBorder="1" applyProtection="1">
      <protection locked="0"/>
    </xf>
    <xf numFmtId="175" fontId="63" fillId="0" borderId="0" xfId="0" applyNumberFormat="1" applyFont="1" applyAlignment="1">
      <alignment horizontal="right"/>
    </xf>
    <xf numFmtId="3" fontId="50" fillId="0" borderId="0" xfId="0" applyNumberFormat="1" applyFont="1" applyAlignment="1">
      <alignment horizontal="right"/>
    </xf>
    <xf numFmtId="3" fontId="50" fillId="0" borderId="0" xfId="0" applyNumberFormat="1" applyFont="1" applyProtection="1">
      <protection locked="0"/>
    </xf>
    <xf numFmtId="0" fontId="53" fillId="0" borderId="0" xfId="0" applyFont="1" applyProtection="1">
      <protection locked="0"/>
    </xf>
    <xf numFmtId="0" fontId="50" fillId="0" borderId="0" xfId="0" applyFont="1" applyProtection="1">
      <protection locked="0"/>
    </xf>
    <xf numFmtId="0" fontId="52" fillId="0" borderId="0" xfId="0" applyFont="1" applyProtection="1">
      <protection locked="0"/>
    </xf>
    <xf numFmtId="0" fontId="68" fillId="0" borderId="0" xfId="0" applyFont="1"/>
    <xf numFmtId="9" fontId="61" fillId="0" borderId="0" xfId="0" applyNumberFormat="1" applyFont="1" applyAlignment="1">
      <alignment vertical="top" wrapText="1"/>
    </xf>
    <xf numFmtId="0" fontId="53" fillId="0" borderId="0" xfId="0" applyFont="1"/>
    <xf numFmtId="171" fontId="20" fillId="0" borderId="0" xfId="0" applyNumberFormat="1" applyFont="1"/>
    <xf numFmtId="9" fontId="50" fillId="0" borderId="0" xfId="0" applyNumberFormat="1" applyFont="1"/>
    <xf numFmtId="174" fontId="50" fillId="0" borderId="0" xfId="0" applyNumberFormat="1" applyFont="1"/>
    <xf numFmtId="3" fontId="50" fillId="0" borderId="0" xfId="0" applyNumberFormat="1" applyFont="1"/>
    <xf numFmtId="164" fontId="50" fillId="0" borderId="0" xfId="3" applyNumberFormat="1" applyFont="1"/>
    <xf numFmtId="0" fontId="50" fillId="0" borderId="0" xfId="0" applyFont="1" applyAlignment="1">
      <alignment horizontal="justify" vertical="top" wrapText="1"/>
    </xf>
    <xf numFmtId="0" fontId="61" fillId="0" borderId="0" xfId="0" applyFont="1" applyAlignment="1">
      <alignment horizontal="left" vertical="top" wrapText="1"/>
    </xf>
    <xf numFmtId="9" fontId="61" fillId="0" borderId="0" xfId="0" applyNumberFormat="1" applyFont="1" applyAlignment="1">
      <alignment vertical="top" wrapText="1"/>
    </xf>
    <xf numFmtId="0" fontId="0" fillId="0" borderId="0" xfId="0" applyAlignment="1">
      <alignment horizontal="justify" vertical="top" wrapText="1"/>
    </xf>
    <xf numFmtId="0" fontId="19" fillId="0" borderId="0" xfId="0" applyFont="1" applyAlignment="1">
      <alignment horizontal="left" vertical="top" wrapText="1"/>
    </xf>
    <xf numFmtId="174" fontId="64" fillId="0" borderId="0" xfId="0" applyNumberFormat="1" applyFont="1" applyAlignment="1">
      <alignment horizontal="left"/>
    </xf>
    <xf numFmtId="0" fontId="50" fillId="0" borderId="0" xfId="0" applyFont="1" applyAlignment="1">
      <alignment horizontal="justify" wrapText="1"/>
    </xf>
    <xf numFmtId="0" fontId="65" fillId="0" borderId="0" xfId="0" applyFont="1" applyAlignment="1">
      <alignment horizontal="right" vertical="center"/>
    </xf>
    <xf numFmtId="172" fontId="54" fillId="0" borderId="0" xfId="0" applyNumberFormat="1" applyFont="1" applyAlignment="1">
      <alignment horizontal="left"/>
    </xf>
    <xf numFmtId="173" fontId="54" fillId="0" borderId="0" xfId="0" applyNumberFormat="1" applyFont="1" applyAlignment="1">
      <alignment horizontal="left"/>
    </xf>
    <xf numFmtId="0" fontId="51" fillId="0" borderId="0" xfId="0" applyFont="1" applyAlignment="1">
      <alignment vertical="center" wrapText="1"/>
    </xf>
    <xf numFmtId="0" fontId="51" fillId="0" borderId="0" xfId="0" applyFont="1" applyAlignment="1" applyProtection="1">
      <alignment vertical="center" wrapText="1"/>
      <protection locked="0"/>
    </xf>
    <xf numFmtId="0" fontId="70" fillId="0" borderId="0" xfId="0" applyFont="1" applyAlignment="1">
      <alignment horizontal="justify" vertical="top" wrapText="1"/>
    </xf>
    <xf numFmtId="164" fontId="24" fillId="0" borderId="0" xfId="3" applyNumberFormat="1" applyFont="1" applyFill="1" applyBorder="1" applyAlignment="1" applyProtection="1">
      <alignment horizontal="left"/>
      <protection locked="0"/>
    </xf>
    <xf numFmtId="9" fontId="24" fillId="0" borderId="0" xfId="3" applyFont="1" applyFill="1" applyBorder="1" applyAlignment="1" applyProtection="1">
      <alignment horizontal="left"/>
      <protection locked="0"/>
    </xf>
    <xf numFmtId="167" fontId="24" fillId="0" borderId="0" xfId="0" applyNumberFormat="1" applyFont="1" applyAlignment="1" applyProtection="1">
      <alignment horizontal="left"/>
      <protection locked="0"/>
    </xf>
    <xf numFmtId="170" fontId="24" fillId="0" borderId="0" xfId="0" applyNumberFormat="1" applyFont="1" applyAlignment="1">
      <alignment horizontal="left"/>
    </xf>
    <xf numFmtId="9" fontId="69" fillId="0" borderId="0" xfId="0" applyNumberFormat="1" applyFont="1" applyAlignment="1">
      <alignment vertical="top" wrapText="1"/>
    </xf>
    <xf numFmtId="0" fontId="71" fillId="0" borderId="0" xfId="0" applyFont="1"/>
    <xf numFmtId="0" fontId="55" fillId="0" borderId="0" xfId="0" applyFont="1" applyBorder="1"/>
    <xf numFmtId="0" fontId="20" fillId="0" borderId="0" xfId="0" applyFont="1" applyFill="1"/>
  </cellXfs>
  <cellStyles count="6">
    <cellStyle name="Comma" xfId="1" builtinId="3"/>
    <cellStyle name="Normal" xfId="0" builtinId="0"/>
    <cellStyle name="Normal 2" xfId="4" xr:uid="{00000000-0005-0000-0000-000004000000}"/>
    <cellStyle name="Normal_Nucleus Research Extrusion Prevention ROI Tool" xfId="2" xr:uid="{00000000-0005-0000-0000-000005000000}"/>
    <cellStyle name="Normal_Nucleus Research Extrusion Prevention ROI Tool 2" xfId="5" xr:uid="{00000000-0005-0000-0000-00000600000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9291B"/>
      <color rgb="FF2569A1"/>
      <color rgb="FF2EAE48"/>
      <color rgb="FF0F5F7B"/>
      <color rgb="FFBF2833"/>
      <color rgb="FF69A12B"/>
      <color rgb="FF247BA0"/>
      <color rgb="FFDA291C"/>
      <color rgb="FF092E3F"/>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969498910684E-3"/>
          <c:y val="0.1280508987111045"/>
          <c:w val="0.97385620915032678"/>
          <c:h val="0.79536089701601542"/>
        </c:manualLayout>
      </c:layout>
      <c:barChart>
        <c:barDir val="col"/>
        <c:grouping val="clustered"/>
        <c:varyColors val="0"/>
        <c:ser>
          <c:idx val="0"/>
          <c:order val="0"/>
          <c:spPr>
            <a:solidFill>
              <a:schemeClr val="accent1"/>
            </a:solidFill>
            <a:ln>
              <a:noFill/>
            </a:ln>
            <a:effectLst/>
          </c:spPr>
          <c:invertIfNegative val="0"/>
          <c:cat>
            <c:strRef>
              <c:f>'Build the Business Case'!$F$279:$H$279</c:f>
              <c:strCache>
                <c:ptCount val="3"/>
                <c:pt idx="0">
                  <c:v>Year 1</c:v>
                </c:pt>
                <c:pt idx="1">
                  <c:v>Year 2</c:v>
                </c:pt>
                <c:pt idx="2">
                  <c:v>Year3</c:v>
                </c:pt>
              </c:strCache>
            </c:strRef>
          </c:cat>
          <c:val>
            <c:numRef>
              <c:f>'Build the Business Case'!$F$281:$H$281</c:f>
              <c:numCache>
                <c:formatCode>#,##0_);\(#,##0\)</c:formatCode>
                <c:ptCount val="3"/>
                <c:pt idx="0">
                  <c:v>0</c:v>
                </c:pt>
                <c:pt idx="1">
                  <c:v>0</c:v>
                </c:pt>
                <c:pt idx="2">
                  <c:v>0</c:v>
                </c:pt>
              </c:numCache>
            </c:numRef>
          </c:val>
          <c:extLst>
            <c:ext xmlns:c16="http://schemas.microsoft.com/office/drawing/2014/chart" uri="{C3380CC4-5D6E-409C-BE32-E72D297353CC}">
              <c16:uniqueId val="{00000000-ED5A-478C-9B77-85FE94BF1A71}"/>
            </c:ext>
          </c:extLst>
        </c:ser>
        <c:dLbls>
          <c:showLegendKey val="0"/>
          <c:showVal val="0"/>
          <c:showCatName val="0"/>
          <c:showSerName val="0"/>
          <c:showPercent val="0"/>
          <c:showBubbleSize val="0"/>
        </c:dLbls>
        <c:gapWidth val="18"/>
        <c:axId val="473333200"/>
        <c:axId val="473326960"/>
      </c:barChart>
      <c:catAx>
        <c:axId val="473333200"/>
        <c:scaling>
          <c:orientation val="minMax"/>
        </c:scaling>
        <c:delete val="1"/>
        <c:axPos val="b"/>
        <c:numFmt formatCode="General" sourceLinked="1"/>
        <c:majorTickMark val="none"/>
        <c:minorTickMark val="none"/>
        <c:tickLblPos val="nextTo"/>
        <c:crossAx val="473326960"/>
        <c:crosses val="autoZero"/>
        <c:auto val="1"/>
        <c:lblAlgn val="ctr"/>
        <c:lblOffset val="100"/>
        <c:noMultiLvlLbl val="0"/>
      </c:catAx>
      <c:valAx>
        <c:axId val="473326960"/>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47333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6350" cap="flat" cmpd="sng" algn="ctr">
      <a:no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969498910684E-3"/>
          <c:y val="0.1280508987111045"/>
          <c:w val="0.97385620915032678"/>
          <c:h val="0.79536089701601542"/>
        </c:manualLayout>
      </c:layout>
      <c:barChart>
        <c:barDir val="col"/>
        <c:grouping val="clustered"/>
        <c:varyColors val="0"/>
        <c:ser>
          <c:idx val="0"/>
          <c:order val="0"/>
          <c:spPr>
            <a:solidFill>
              <a:schemeClr val="accent1"/>
            </a:solidFill>
            <a:ln>
              <a:noFill/>
            </a:ln>
            <a:effectLst/>
          </c:spPr>
          <c:invertIfNegative val="0"/>
          <c:cat>
            <c:strRef>
              <c:f>'Build the Business Case'!$E$279:$H$279</c:f>
              <c:strCache>
                <c:ptCount val="4"/>
                <c:pt idx="0">
                  <c:v>Pre-start</c:v>
                </c:pt>
                <c:pt idx="1">
                  <c:v>Year 1</c:v>
                </c:pt>
                <c:pt idx="2">
                  <c:v>Year 2</c:v>
                </c:pt>
                <c:pt idx="3">
                  <c:v>Year3</c:v>
                </c:pt>
              </c:strCache>
            </c:strRef>
          </c:cat>
          <c:val>
            <c:numRef>
              <c:f>'Build the Business Case'!$E$280:$H$280</c:f>
              <c:numCache>
                <c:formatCode>#,##0_);\(#,##0\)</c:formatCode>
                <c:ptCount val="4"/>
                <c:pt idx="0">
                  <c:v>0</c:v>
                </c:pt>
                <c:pt idx="1">
                  <c:v>0</c:v>
                </c:pt>
                <c:pt idx="2">
                  <c:v>0</c:v>
                </c:pt>
                <c:pt idx="3">
                  <c:v>0</c:v>
                </c:pt>
              </c:numCache>
            </c:numRef>
          </c:val>
          <c:extLst>
            <c:ext xmlns:c16="http://schemas.microsoft.com/office/drawing/2014/chart" uri="{C3380CC4-5D6E-409C-BE32-E72D297353CC}">
              <c16:uniqueId val="{00000000-6CF9-420D-9750-BAAB9EBF619B}"/>
            </c:ext>
          </c:extLst>
        </c:ser>
        <c:dLbls>
          <c:showLegendKey val="0"/>
          <c:showVal val="0"/>
          <c:showCatName val="0"/>
          <c:showSerName val="0"/>
          <c:showPercent val="0"/>
          <c:showBubbleSize val="0"/>
        </c:dLbls>
        <c:gapWidth val="18"/>
        <c:axId val="473333200"/>
        <c:axId val="473326960"/>
      </c:barChart>
      <c:catAx>
        <c:axId val="473333200"/>
        <c:scaling>
          <c:orientation val="minMax"/>
        </c:scaling>
        <c:delete val="1"/>
        <c:axPos val="b"/>
        <c:numFmt formatCode="General" sourceLinked="1"/>
        <c:majorTickMark val="none"/>
        <c:minorTickMark val="none"/>
        <c:tickLblPos val="nextTo"/>
        <c:crossAx val="473326960"/>
        <c:crosses val="autoZero"/>
        <c:auto val="1"/>
        <c:lblAlgn val="ctr"/>
        <c:lblOffset val="100"/>
        <c:noMultiLvlLbl val="0"/>
      </c:catAx>
      <c:valAx>
        <c:axId val="473326960"/>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47333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6350" cap="flat" cmpd="sng" algn="ctr">
      <a:no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969498910684E-3"/>
          <c:y val="0.1280508987111045"/>
          <c:w val="0.97385620915032678"/>
          <c:h val="0.79536089701601542"/>
        </c:manualLayout>
      </c:layout>
      <c:barChart>
        <c:barDir val="col"/>
        <c:grouping val="clustered"/>
        <c:varyColors val="0"/>
        <c:ser>
          <c:idx val="0"/>
          <c:order val="0"/>
          <c:spPr>
            <a:solidFill>
              <a:schemeClr val="accent1"/>
            </a:solidFill>
            <a:ln>
              <a:noFill/>
            </a:ln>
            <a:effectLst/>
          </c:spPr>
          <c:invertIfNegative val="0"/>
          <c:cat>
            <c:strRef>
              <c:f>'Build the Business Case'!$F$279:$H$279</c:f>
              <c:strCache>
                <c:ptCount val="3"/>
                <c:pt idx="0">
                  <c:v>Year 1</c:v>
                </c:pt>
                <c:pt idx="1">
                  <c:v>Year 2</c:v>
                </c:pt>
                <c:pt idx="2">
                  <c:v>Year3</c:v>
                </c:pt>
              </c:strCache>
            </c:strRef>
          </c:cat>
          <c:val>
            <c:numRef>
              <c:f>'Build the Business Case'!$F$281:$H$281</c:f>
              <c:numCache>
                <c:formatCode>#,##0_);\(#,##0\)</c:formatCode>
                <c:ptCount val="3"/>
                <c:pt idx="0">
                  <c:v>0</c:v>
                </c:pt>
                <c:pt idx="1">
                  <c:v>0</c:v>
                </c:pt>
                <c:pt idx="2">
                  <c:v>0</c:v>
                </c:pt>
              </c:numCache>
            </c:numRef>
          </c:val>
          <c:extLst>
            <c:ext xmlns:c16="http://schemas.microsoft.com/office/drawing/2014/chart" uri="{C3380CC4-5D6E-409C-BE32-E72D297353CC}">
              <c16:uniqueId val="{00000000-C32B-4C0E-A2EA-4DD74E6A3172}"/>
            </c:ext>
          </c:extLst>
        </c:ser>
        <c:dLbls>
          <c:showLegendKey val="0"/>
          <c:showVal val="0"/>
          <c:showCatName val="0"/>
          <c:showSerName val="0"/>
          <c:showPercent val="0"/>
          <c:showBubbleSize val="0"/>
        </c:dLbls>
        <c:gapWidth val="18"/>
        <c:axId val="473333200"/>
        <c:axId val="473326960"/>
      </c:barChart>
      <c:catAx>
        <c:axId val="473333200"/>
        <c:scaling>
          <c:orientation val="minMax"/>
        </c:scaling>
        <c:delete val="1"/>
        <c:axPos val="b"/>
        <c:numFmt formatCode="General" sourceLinked="1"/>
        <c:majorTickMark val="none"/>
        <c:minorTickMark val="none"/>
        <c:tickLblPos val="nextTo"/>
        <c:crossAx val="473326960"/>
        <c:crosses val="autoZero"/>
        <c:auto val="1"/>
        <c:lblAlgn val="ctr"/>
        <c:lblOffset val="100"/>
        <c:noMultiLvlLbl val="0"/>
      </c:catAx>
      <c:valAx>
        <c:axId val="473326960"/>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47333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6350" cap="flat" cmpd="sng" algn="ctr">
      <a:no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trlProps/ctrlProp1.xml><?xml version="1.0" encoding="utf-8"?>
<formControlPr xmlns="http://schemas.microsoft.com/office/spreadsheetml/2009/9/main" objectType="Spin" dx="16" fmlaLink="$D$6" max="20" min="3" page="10" val="5"/>
</file>

<file path=xl/ctrlProps/ctrlProp2.xml><?xml version="1.0" encoding="utf-8"?>
<formControlPr xmlns="http://schemas.microsoft.com/office/spreadsheetml/2009/9/main" objectType="Spin" dx="16" fmlaLink="$D$10" max="12" page="10" val="0"/>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jpeg"/><Relationship Id="rId4" Type="http://schemas.openxmlformats.org/officeDocument/2006/relationships/hyperlink" Target="http://nasba.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http://www.nucleusresearch.com/"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http://www.nucleusresearch.com/" TargetMode="Externa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70596</xdr:rowOff>
    </xdr:from>
    <xdr:to>
      <xdr:col>3</xdr:col>
      <xdr:colOff>316865</xdr:colOff>
      <xdr:row>9</xdr:row>
      <xdr:rowOff>33131</xdr:rowOff>
    </xdr:to>
    <xdr:pic>
      <xdr:nvPicPr>
        <xdr:cNvPr id="3" name="Image 5">
          <a:extLst>
            <a:ext uri="{FF2B5EF4-FFF2-40B4-BE49-F238E27FC236}">
              <a16:creationId xmlns:a16="http://schemas.microsoft.com/office/drawing/2014/main" id="{42E89D83-E051-3DA8-2341-3F817F51EC33}"/>
            </a:ext>
          </a:extLst>
        </xdr:cNvPr>
        <xdr:cNvPicPr>
          <a:picLocks/>
        </xdr:cNvPicPr>
      </xdr:nvPicPr>
      <xdr:blipFill>
        <a:blip xmlns:r="http://schemas.openxmlformats.org/officeDocument/2006/relationships" r:embed="rId1" cstate="print"/>
        <a:stretch>
          <a:fillRect/>
        </a:stretch>
      </xdr:blipFill>
      <xdr:spPr>
        <a:xfrm>
          <a:off x="0" y="70596"/>
          <a:ext cx="966806" cy="1374476"/>
        </a:xfrm>
        <a:prstGeom prst="rect">
          <a:avLst/>
        </a:prstGeom>
      </xdr:spPr>
    </xdr:pic>
    <xdr:clientData/>
  </xdr:twoCellAnchor>
  <xdr:twoCellAnchor>
    <xdr:from>
      <xdr:col>1</xdr:col>
      <xdr:colOff>9524</xdr:colOff>
      <xdr:row>12</xdr:row>
      <xdr:rowOff>38100</xdr:rowOff>
    </xdr:from>
    <xdr:to>
      <xdr:col>1</xdr:col>
      <xdr:colOff>55243</xdr:colOff>
      <xdr:row>16</xdr:row>
      <xdr:rowOff>165434</xdr:rowOff>
    </xdr:to>
    <xdr:sp macro="" textlink="">
      <xdr:nvSpPr>
        <xdr:cNvPr id="4" name="Graphic 6">
          <a:extLst>
            <a:ext uri="{FF2B5EF4-FFF2-40B4-BE49-F238E27FC236}">
              <a16:creationId xmlns:a16="http://schemas.microsoft.com/office/drawing/2014/main" id="{645DACCC-0836-3A02-1900-0E17B3EB5595}"/>
            </a:ext>
          </a:extLst>
        </xdr:cNvPr>
        <xdr:cNvSpPr>
          <a:spLocks/>
        </xdr:cNvSpPr>
      </xdr:nvSpPr>
      <xdr:spPr>
        <a:xfrm>
          <a:off x="761498" y="3045995"/>
          <a:ext cx="45719" cy="779044"/>
        </a:xfrm>
        <a:custGeom>
          <a:avLst/>
          <a:gdLst/>
          <a:ahLst/>
          <a:cxnLst/>
          <a:rect l="l" t="t" r="r" b="b"/>
          <a:pathLst>
            <a:path w="47625" h="1245870">
              <a:moveTo>
                <a:pt x="47624" y="1245319"/>
              </a:moveTo>
              <a:lnTo>
                <a:pt x="0" y="1245319"/>
              </a:lnTo>
              <a:lnTo>
                <a:pt x="0" y="0"/>
              </a:lnTo>
              <a:lnTo>
                <a:pt x="47624" y="0"/>
              </a:lnTo>
              <a:lnTo>
                <a:pt x="47624" y="1245319"/>
              </a:lnTo>
              <a:close/>
            </a:path>
          </a:pathLst>
        </a:custGeom>
        <a:solidFill>
          <a:srgbClr val="D92817"/>
        </a:solidFill>
      </xdr:spPr>
      <xdr:txBody>
        <a:bodyPr wrap="square" lIns="0" tIns="0" rIns="0" bIns="0" rtlCol="0">
          <a:prstTxWarp prst="textNoShape">
            <a:avLst/>
          </a:prstTxWarp>
          <a:noAutofit/>
        </a:bodyPr>
        <a:lstStyle/>
        <a:p>
          <a:endParaRPr lang="en-US"/>
        </a:p>
      </xdr:txBody>
    </xdr:sp>
    <xdr:clientData/>
  </xdr:twoCellAnchor>
  <xdr:twoCellAnchor>
    <xdr:from>
      <xdr:col>9</xdr:col>
      <xdr:colOff>16094</xdr:colOff>
      <xdr:row>276</xdr:row>
      <xdr:rowOff>197528</xdr:rowOff>
    </xdr:from>
    <xdr:to>
      <xdr:col>10</xdr:col>
      <xdr:colOff>597775</xdr:colOff>
      <xdr:row>286</xdr:row>
      <xdr:rowOff>125104</xdr:rowOff>
    </xdr:to>
    <xdr:graphicFrame macro="">
      <xdr:nvGraphicFramePr>
        <xdr:cNvPr id="5" name="Chart 4">
          <a:extLst>
            <a:ext uri="{FF2B5EF4-FFF2-40B4-BE49-F238E27FC236}">
              <a16:creationId xmlns:a16="http://schemas.microsoft.com/office/drawing/2014/main" id="{E61108CC-DC49-9285-2D89-AD0EFC1ABF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19708</xdr:colOff>
      <xdr:row>264</xdr:row>
      <xdr:rowOff>195355</xdr:rowOff>
    </xdr:from>
    <xdr:to>
      <xdr:col>10</xdr:col>
      <xdr:colOff>601389</xdr:colOff>
      <xdr:row>274</xdr:row>
      <xdr:rowOff>118077</xdr:rowOff>
    </xdr:to>
    <xdr:graphicFrame macro="">
      <xdr:nvGraphicFramePr>
        <xdr:cNvPr id="7" name="Chart 6">
          <a:extLst>
            <a:ext uri="{FF2B5EF4-FFF2-40B4-BE49-F238E27FC236}">
              <a16:creationId xmlns:a16="http://schemas.microsoft.com/office/drawing/2014/main" id="{E0DBA46A-21F6-4314-A961-03413AF48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24848</xdr:colOff>
      <xdr:row>307</xdr:row>
      <xdr:rowOff>180974</xdr:rowOff>
    </xdr:from>
    <xdr:to>
      <xdr:col>4</xdr:col>
      <xdr:colOff>495300</xdr:colOff>
      <xdr:row>310</xdr:row>
      <xdr:rowOff>9304</xdr:rowOff>
    </xdr:to>
    <xdr:pic>
      <xdr:nvPicPr>
        <xdr:cNvPr id="8" name="Picture 7">
          <a:hlinkClick xmlns:r="http://schemas.openxmlformats.org/officeDocument/2006/relationships" r:id="rId4"/>
          <a:extLst>
            <a:ext uri="{FF2B5EF4-FFF2-40B4-BE49-F238E27FC236}">
              <a16:creationId xmlns:a16="http://schemas.microsoft.com/office/drawing/2014/main" id="{9BE6E1F1-AA40-4427-A0AF-43E217B9FAB4}"/>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8223" y="62264924"/>
          <a:ext cx="1642027" cy="428405"/>
        </a:xfrm>
        <a:prstGeom prst="rect">
          <a:avLst/>
        </a:prstGeom>
        <a:noFill/>
        <a:ln>
          <a:noFill/>
        </a:ln>
      </xdr:spPr>
    </xdr:pic>
    <xdr:clientData/>
  </xdr:twoCellAnchor>
  <xdr:twoCellAnchor editAs="oneCell">
    <xdr:from>
      <xdr:col>1</xdr:col>
      <xdr:colOff>0</xdr:colOff>
      <xdr:row>323</xdr:row>
      <xdr:rowOff>145675</xdr:rowOff>
    </xdr:from>
    <xdr:to>
      <xdr:col>3</xdr:col>
      <xdr:colOff>316865</xdr:colOff>
      <xdr:row>330</xdr:row>
      <xdr:rowOff>108209</xdr:rowOff>
    </xdr:to>
    <xdr:pic>
      <xdr:nvPicPr>
        <xdr:cNvPr id="9" name="Image 5">
          <a:extLst>
            <a:ext uri="{FF2B5EF4-FFF2-40B4-BE49-F238E27FC236}">
              <a16:creationId xmlns:a16="http://schemas.microsoft.com/office/drawing/2014/main" id="{2A296D9E-815B-4ADB-8129-2C5CE2D4C38B}"/>
            </a:ext>
          </a:extLst>
        </xdr:cNvPr>
        <xdr:cNvPicPr>
          <a:picLocks/>
        </xdr:cNvPicPr>
      </xdr:nvPicPr>
      <xdr:blipFill>
        <a:blip xmlns:r="http://schemas.openxmlformats.org/officeDocument/2006/relationships" r:embed="rId1" cstate="print"/>
        <a:stretch>
          <a:fillRect/>
        </a:stretch>
      </xdr:blipFill>
      <xdr:spPr>
        <a:xfrm>
          <a:off x="0" y="75045793"/>
          <a:ext cx="966806" cy="1374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85725</xdr:colOff>
          <xdr:row>3</xdr:row>
          <xdr:rowOff>114300</xdr:rowOff>
        </xdr:from>
        <xdr:to>
          <xdr:col>5</xdr:col>
          <xdr:colOff>219075</xdr:colOff>
          <xdr:row>7</xdr:row>
          <xdr:rowOff>28575</xdr:rowOff>
        </xdr:to>
        <xdr:sp macro="" textlink="">
          <xdr:nvSpPr>
            <xdr:cNvPr id="3159" name="Spinner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7</xdr:row>
          <xdr:rowOff>104775</xdr:rowOff>
        </xdr:from>
        <xdr:to>
          <xdr:col>5</xdr:col>
          <xdr:colOff>228600</xdr:colOff>
          <xdr:row>10</xdr:row>
          <xdr:rowOff>66675</xdr:rowOff>
        </xdr:to>
        <xdr:sp macro="" textlink="">
          <xdr:nvSpPr>
            <xdr:cNvPr id="3166" name="Spinner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317899</xdr:colOff>
      <xdr:row>53</xdr:row>
      <xdr:rowOff>93325</xdr:rowOff>
    </xdr:from>
    <xdr:to>
      <xdr:col>2</xdr:col>
      <xdr:colOff>339247</xdr:colOff>
      <xdr:row>56</xdr:row>
      <xdr:rowOff>102576</xdr:rowOff>
    </xdr:to>
    <xdr:sp macro="" textlink="">
      <xdr:nvSpPr>
        <xdr:cNvPr id="3" name="Text Box 9">
          <a:extLst>
            <a:ext uri="{FF2B5EF4-FFF2-40B4-BE49-F238E27FC236}">
              <a16:creationId xmlns:a16="http://schemas.microsoft.com/office/drawing/2014/main" id="{00000000-0008-0000-0200-000003000000}"/>
            </a:ext>
          </a:extLst>
        </xdr:cNvPr>
        <xdr:cNvSpPr txBox="1">
          <a:spLocks noChangeArrowheads="1"/>
        </xdr:cNvSpPr>
      </xdr:nvSpPr>
      <xdr:spPr bwMode="auto">
        <a:xfrm>
          <a:off x="317899" y="8470106"/>
          <a:ext cx="2402598" cy="452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600"/>
            </a:lnSpc>
            <a:defRPr sz="1000"/>
          </a:pPr>
          <a:r>
            <a:rPr lang="en-US" sz="500" b="0" i="0" u="none" strike="noStrike" baseline="0">
              <a:solidFill>
                <a:srgbClr val="605F5E"/>
              </a:solidFill>
              <a:latin typeface="Avenir Book" charset="0"/>
              <a:ea typeface="Avenir Book" charset="0"/>
              <a:cs typeface="Avenir Book" charset="0"/>
            </a:rPr>
            <a:t>NucleusResearch.com</a:t>
          </a:r>
        </a:p>
        <a:p>
          <a:pPr algn="l" rtl="0">
            <a:lnSpc>
              <a:spcPts val="600"/>
            </a:lnSpc>
            <a:defRPr sz="1000"/>
          </a:pPr>
          <a:endParaRPr lang="en-US" sz="500" b="0" i="0" u="none" strike="noStrike" baseline="0">
            <a:solidFill>
              <a:srgbClr val="605F5E"/>
            </a:solidFill>
            <a:latin typeface="Avenir Book" charset="0"/>
            <a:ea typeface="Avenir Book" charset="0"/>
            <a:cs typeface="Avenir Book" charset="0"/>
          </a:endParaRPr>
        </a:p>
        <a:p>
          <a:pPr algn="l" rtl="0">
            <a:lnSpc>
              <a:spcPts val="600"/>
            </a:lnSpc>
            <a:defRPr sz="1000"/>
          </a:pPr>
          <a:r>
            <a:rPr lang="en-US" sz="500" b="0" i="0" u="none" strike="noStrike" baseline="0">
              <a:solidFill>
                <a:srgbClr val="605F5E"/>
              </a:solidFill>
              <a:latin typeface="Avenir Book" charset="0"/>
              <a:ea typeface="Avenir Book" charset="0"/>
              <a:cs typeface="Avenir Book" charset="0"/>
            </a:rPr>
            <a:t>Copyright © 2023 Nucleus Research, Inc. </a:t>
          </a:r>
        </a:p>
        <a:p>
          <a:pPr algn="l" rtl="0">
            <a:lnSpc>
              <a:spcPts val="600"/>
            </a:lnSpc>
            <a:defRPr sz="1000"/>
          </a:pPr>
          <a:r>
            <a:rPr lang="en-US" sz="500" b="0" i="0" u="none" strike="noStrike" baseline="0">
              <a:solidFill>
                <a:srgbClr val="605F5E"/>
              </a:solidFill>
              <a:latin typeface="Avenir Book" charset="0"/>
              <a:ea typeface="Avenir Book" charset="0"/>
              <a:cs typeface="Avenir Book" charset="0"/>
            </a:rPr>
            <a:t>Reproduction in whole or part without written permission is prohibited.  </a:t>
          </a:r>
        </a:p>
        <a:p>
          <a:pPr algn="l" rtl="0">
            <a:lnSpc>
              <a:spcPts val="500"/>
            </a:lnSpc>
            <a:defRPr sz="1000"/>
          </a:pPr>
          <a:endParaRPr lang="en-US" sz="500" b="0" i="0" u="none" strike="noStrike" baseline="0">
            <a:solidFill>
              <a:srgbClr val="000000"/>
            </a:solidFill>
            <a:latin typeface="Times New Roman"/>
            <a:cs typeface="Times New Roman"/>
          </a:endParaRPr>
        </a:p>
      </xdr:txBody>
    </xdr:sp>
    <xdr:clientData/>
  </xdr:twoCellAnchor>
  <xdr:twoCellAnchor editAs="oneCell">
    <xdr:from>
      <xdr:col>5</xdr:col>
      <xdr:colOff>339246</xdr:colOff>
      <xdr:row>51</xdr:row>
      <xdr:rowOff>103674</xdr:rowOff>
    </xdr:from>
    <xdr:to>
      <xdr:col>6</xdr:col>
      <xdr:colOff>30944</xdr:colOff>
      <xdr:row>55</xdr:row>
      <xdr:rowOff>146418</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892979" y="8154256"/>
          <a:ext cx="455003" cy="662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133350</xdr:rowOff>
    </xdr:from>
    <xdr:to>
      <xdr:col>8</xdr:col>
      <xdr:colOff>9525</xdr:colOff>
      <xdr:row>15</xdr:row>
      <xdr:rowOff>51401</xdr:rowOff>
    </xdr:to>
    <xdr:graphicFrame macro="">
      <xdr:nvGraphicFramePr>
        <xdr:cNvPr id="3" name="Chart 2">
          <a:extLst>
            <a:ext uri="{FF2B5EF4-FFF2-40B4-BE49-F238E27FC236}">
              <a16:creationId xmlns:a16="http://schemas.microsoft.com/office/drawing/2014/main" id="{FF3FF9AE-602A-4B8B-B8B5-5B8A75B81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219075</xdr:colOff>
      <xdr:row>15</xdr:row>
      <xdr:rowOff>15970</xdr:rowOff>
    </xdr:from>
    <xdr:to>
      <xdr:col>7</xdr:col>
      <xdr:colOff>584344</xdr:colOff>
      <xdr:row>17</xdr:row>
      <xdr:rowOff>161925</xdr:rowOff>
    </xdr:to>
    <xdr:pic>
      <xdr:nvPicPr>
        <xdr:cNvPr id="5" name="Picture 4">
          <a:hlinkClick xmlns:r="http://schemas.openxmlformats.org/officeDocument/2006/relationships" r:id="rId2"/>
          <a:extLst>
            <a:ext uri="{FF2B5EF4-FFF2-40B4-BE49-F238E27FC236}">
              <a16:creationId xmlns:a16="http://schemas.microsoft.com/office/drawing/2014/main" id="{164E1968-1BE5-4F54-86E6-3291B252EAC3}"/>
            </a:ext>
          </a:extLst>
        </xdr:cNvPr>
        <xdr:cNvPicPr>
          <a:picLocks noChangeAspect="1"/>
        </xdr:cNvPicPr>
      </xdr:nvPicPr>
      <xdr:blipFill>
        <a:blip xmlns:r="http://schemas.openxmlformats.org/officeDocument/2006/relationships" r:embed="rId3"/>
        <a:stretch>
          <a:fillRect/>
        </a:stretch>
      </xdr:blipFill>
      <xdr:spPr>
        <a:xfrm>
          <a:off x="3800475" y="2930620"/>
          <a:ext cx="365269" cy="488855"/>
        </a:xfrm>
        <a:prstGeom prst="rect">
          <a:avLst/>
        </a:prstGeom>
      </xdr:spPr>
    </xdr:pic>
    <xdr:clientData/>
  </xdr:twoCellAnchor>
</xdr:wsDr>
</file>

<file path=xl/theme/theme1.xml><?xml version="1.0" encoding="utf-8"?>
<a:theme xmlns:a="http://schemas.openxmlformats.org/drawingml/2006/main" name="Ian_nucleus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A70E-C909-4756-A262-811B942002FA}">
  <dimension ref="B1:P339"/>
  <sheetViews>
    <sheetView showGridLines="0" tabSelected="1" zoomScaleNormal="100" zoomScalePageLayoutView="70" workbookViewId="0">
      <pane ySplit="2" topLeftCell="A3" activePane="bottomLeft" state="frozen"/>
      <selection pane="bottomLeft" activeCell="A3" sqref="A3"/>
    </sheetView>
  </sheetViews>
  <sheetFormatPr defaultRowHeight="15.75" x14ac:dyDescent="0.3"/>
  <cols>
    <col min="1" max="1" width="5" style="122" customWidth="1"/>
    <col min="2" max="2" width="1.85546875" style="122" customWidth="1"/>
    <col min="3" max="4" width="7.85546875" style="122" customWidth="1"/>
    <col min="5" max="8" width="11.85546875" style="122" customWidth="1"/>
    <col min="9" max="9" width="6.85546875" style="122" customWidth="1"/>
    <col min="10" max="11" width="10" style="122" customWidth="1"/>
    <col min="12" max="16384" width="9.140625" style="122"/>
  </cols>
  <sheetData>
    <row r="1" spans="2:16" x14ac:dyDescent="0.3">
      <c r="B1" s="185" t="s">
        <v>212</v>
      </c>
      <c r="C1" s="185"/>
      <c r="D1" s="185"/>
      <c r="E1" s="150" t="str">
        <f>H288</f>
        <v/>
      </c>
      <c r="F1" s="151" t="str">
        <f>H289</f>
        <v/>
      </c>
      <c r="G1" s="152">
        <f>E275+F275+G275+H275</f>
        <v>0</v>
      </c>
      <c r="H1" s="152">
        <f>E264+F264+G264+H264</f>
        <v>0</v>
      </c>
    </row>
    <row r="2" spans="2:16" x14ac:dyDescent="0.3">
      <c r="B2" s="185"/>
      <c r="C2" s="185"/>
      <c r="D2" s="185"/>
      <c r="E2" s="153" t="s">
        <v>190</v>
      </c>
      <c r="F2" s="153" t="s">
        <v>191</v>
      </c>
      <c r="G2" s="153" t="s">
        <v>192</v>
      </c>
      <c r="H2" s="153" t="s">
        <v>193</v>
      </c>
    </row>
    <row r="5" spans="2:16" x14ac:dyDescent="0.3">
      <c r="P5" s="170"/>
    </row>
    <row r="13" spans="2:16" ht="15.75" customHeight="1" x14ac:dyDescent="0.3">
      <c r="C13" s="188" t="s">
        <v>204</v>
      </c>
      <c r="D13" s="188"/>
      <c r="E13" s="188"/>
      <c r="F13" s="188"/>
      <c r="G13" s="188"/>
      <c r="H13" s="188"/>
      <c r="I13" s="188"/>
      <c r="J13" s="188"/>
    </row>
    <row r="14" spans="2:16" ht="15.75" customHeight="1" x14ac:dyDescent="0.3">
      <c r="C14" s="188"/>
      <c r="D14" s="188"/>
      <c r="E14" s="188"/>
      <c r="F14" s="188"/>
      <c r="G14" s="188"/>
      <c r="H14" s="188"/>
      <c r="I14" s="188"/>
      <c r="J14" s="188"/>
    </row>
    <row r="15" spans="2:16" ht="3.75" customHeight="1" x14ac:dyDescent="0.3">
      <c r="C15" s="123"/>
      <c r="D15" s="123"/>
      <c r="E15" s="123"/>
      <c r="F15" s="123"/>
      <c r="G15" s="123"/>
    </row>
    <row r="16" spans="2:16" ht="15.75" customHeight="1" x14ac:dyDescent="0.3">
      <c r="C16" s="189" t="s">
        <v>146</v>
      </c>
      <c r="D16" s="189"/>
      <c r="E16" s="189"/>
      <c r="F16" s="189"/>
      <c r="G16" s="189"/>
      <c r="H16" s="189"/>
      <c r="I16" s="189"/>
      <c r="J16" s="189"/>
    </row>
    <row r="17" spans="2:11" ht="15.75" customHeight="1" x14ac:dyDescent="0.3">
      <c r="C17" s="189"/>
      <c r="D17" s="189"/>
      <c r="E17" s="189"/>
      <c r="F17" s="189"/>
      <c r="G17" s="189"/>
      <c r="H17" s="189"/>
      <c r="I17" s="189"/>
      <c r="J17" s="189"/>
    </row>
    <row r="18" spans="2:11" ht="15.75" customHeight="1" x14ac:dyDescent="0.3">
      <c r="C18" s="123"/>
      <c r="D18" s="123"/>
      <c r="E18" s="123"/>
      <c r="F18" s="123"/>
      <c r="G18" s="123"/>
    </row>
    <row r="19" spans="2:11" ht="15.75" customHeight="1" x14ac:dyDescent="0.3">
      <c r="C19" s="123"/>
      <c r="D19" s="123"/>
      <c r="E19" s="123"/>
      <c r="F19" s="123"/>
      <c r="G19" s="123"/>
    </row>
    <row r="21" spans="2:11" ht="19.5" x14ac:dyDescent="0.35">
      <c r="B21" s="186" t="str">
        <f>H288</f>
        <v/>
      </c>
      <c r="C21" s="186"/>
      <c r="D21" s="186"/>
      <c r="E21" s="186"/>
    </row>
    <row r="22" spans="2:11" ht="19.5" x14ac:dyDescent="0.35">
      <c r="B22" s="187" t="str">
        <f>H289</f>
        <v/>
      </c>
      <c r="C22" s="187"/>
      <c r="D22" s="187"/>
      <c r="E22" s="187"/>
    </row>
    <row r="25" spans="2:11" x14ac:dyDescent="0.3">
      <c r="B25" s="169" t="s">
        <v>128</v>
      </c>
      <c r="C25" s="168"/>
      <c r="D25" s="168"/>
      <c r="E25" s="168"/>
    </row>
    <row r="26" spans="2:11" ht="16.5" x14ac:dyDescent="0.3">
      <c r="B26" s="167" t="s">
        <v>127</v>
      </c>
      <c r="C26" s="168"/>
      <c r="D26" s="168"/>
      <c r="E26" s="168"/>
    </row>
    <row r="29" spans="2:11" ht="24.75" x14ac:dyDescent="0.45">
      <c r="B29" s="124" t="s">
        <v>129</v>
      </c>
    </row>
    <row r="31" spans="2:11" ht="15.75" customHeight="1" x14ac:dyDescent="0.3">
      <c r="B31" s="178" t="s">
        <v>131</v>
      </c>
      <c r="C31" s="178"/>
      <c r="D31" s="178"/>
      <c r="E31" s="178"/>
      <c r="F31" s="178"/>
      <c r="G31" s="178"/>
      <c r="H31" s="178"/>
      <c r="I31" s="178"/>
      <c r="J31" s="178"/>
      <c r="K31" s="178"/>
    </row>
    <row r="32" spans="2:11" x14ac:dyDescent="0.3">
      <c r="B32" s="178"/>
      <c r="C32" s="178"/>
      <c r="D32" s="178"/>
      <c r="E32" s="178"/>
      <c r="F32" s="178"/>
      <c r="G32" s="178"/>
      <c r="H32" s="178"/>
      <c r="I32" s="178"/>
      <c r="J32" s="178"/>
      <c r="K32" s="178"/>
    </row>
    <row r="33" spans="2:11" x14ac:dyDescent="0.3">
      <c r="B33" s="178"/>
      <c r="C33" s="178"/>
      <c r="D33" s="178"/>
      <c r="E33" s="178"/>
      <c r="F33" s="178"/>
      <c r="G33" s="178"/>
      <c r="H33" s="178"/>
      <c r="I33" s="178"/>
      <c r="J33" s="178"/>
      <c r="K33" s="178"/>
    </row>
    <row r="34" spans="2:11" x14ac:dyDescent="0.3">
      <c r="B34" s="178"/>
      <c r="C34" s="178"/>
      <c r="D34" s="178"/>
      <c r="E34" s="178"/>
      <c r="F34" s="178"/>
      <c r="G34" s="178"/>
      <c r="H34" s="178"/>
      <c r="I34" s="178"/>
      <c r="J34" s="178"/>
      <c r="K34" s="178"/>
    </row>
    <row r="35" spans="2:11" x14ac:dyDescent="0.3">
      <c r="B35" s="178"/>
      <c r="C35" s="178"/>
      <c r="D35" s="178"/>
      <c r="E35" s="178"/>
      <c r="F35" s="178"/>
      <c r="G35" s="178"/>
      <c r="H35" s="178"/>
      <c r="I35" s="178"/>
      <c r="J35" s="178"/>
      <c r="K35" s="178"/>
    </row>
    <row r="36" spans="2:11" x14ac:dyDescent="0.3">
      <c r="B36" s="178"/>
      <c r="C36" s="178"/>
      <c r="D36" s="178"/>
      <c r="E36" s="178"/>
      <c r="F36" s="178"/>
      <c r="G36" s="178"/>
      <c r="H36" s="178"/>
      <c r="I36" s="178"/>
      <c r="J36" s="178"/>
      <c r="K36" s="178"/>
    </row>
    <row r="37" spans="2:11" x14ac:dyDescent="0.3">
      <c r="B37" s="178"/>
      <c r="C37" s="178"/>
      <c r="D37" s="178"/>
      <c r="E37" s="178"/>
      <c r="F37" s="178"/>
      <c r="G37" s="178"/>
      <c r="H37" s="178"/>
      <c r="I37" s="178"/>
      <c r="J37" s="178"/>
      <c r="K37" s="178"/>
    </row>
    <row r="38" spans="2:11" x14ac:dyDescent="0.3">
      <c r="B38" s="178"/>
      <c r="C38" s="178"/>
      <c r="D38" s="178"/>
      <c r="E38" s="178"/>
      <c r="F38" s="178"/>
      <c r="G38" s="178"/>
      <c r="H38" s="178"/>
      <c r="I38" s="178"/>
      <c r="J38" s="178"/>
      <c r="K38" s="178"/>
    </row>
    <row r="39" spans="2:11" x14ac:dyDescent="0.3">
      <c r="B39" s="178" t="s">
        <v>130</v>
      </c>
      <c r="C39" s="178"/>
      <c r="D39" s="178"/>
      <c r="E39" s="178"/>
      <c r="F39" s="178"/>
      <c r="G39" s="178"/>
      <c r="H39" s="178"/>
      <c r="I39" s="178"/>
      <c r="J39" s="178"/>
      <c r="K39" s="178"/>
    </row>
    <row r="40" spans="2:11" x14ac:dyDescent="0.3">
      <c r="B40" s="178"/>
      <c r="C40" s="178"/>
      <c r="D40" s="178"/>
      <c r="E40" s="178"/>
      <c r="F40" s="178"/>
      <c r="G40" s="178"/>
      <c r="H40" s="178"/>
      <c r="I40" s="178"/>
      <c r="J40" s="178"/>
      <c r="K40" s="178"/>
    </row>
    <row r="41" spans="2:11" x14ac:dyDescent="0.3">
      <c r="B41" s="178"/>
      <c r="C41" s="178"/>
      <c r="D41" s="178"/>
      <c r="E41" s="178"/>
      <c r="F41" s="178"/>
      <c r="G41" s="178"/>
      <c r="H41" s="178"/>
      <c r="I41" s="178"/>
      <c r="J41" s="178"/>
      <c r="K41" s="178"/>
    </row>
    <row r="43" spans="2:11" ht="15.75" customHeight="1" x14ac:dyDescent="0.3">
      <c r="B43" s="190" t="s">
        <v>227</v>
      </c>
      <c r="C43" s="190"/>
      <c r="D43" s="190"/>
      <c r="E43" s="190"/>
      <c r="F43" s="190"/>
      <c r="G43" s="190"/>
      <c r="H43" s="190"/>
      <c r="I43" s="190"/>
      <c r="J43" s="190"/>
      <c r="K43" s="190"/>
    </row>
    <row r="44" spans="2:11" x14ac:dyDescent="0.3">
      <c r="B44" s="190"/>
      <c r="C44" s="190"/>
      <c r="D44" s="190"/>
      <c r="E44" s="190"/>
      <c r="F44" s="190"/>
      <c r="G44" s="190"/>
      <c r="H44" s="190"/>
      <c r="I44" s="190"/>
      <c r="J44" s="190"/>
      <c r="K44" s="190"/>
    </row>
    <row r="45" spans="2:11" x14ac:dyDescent="0.3">
      <c r="B45" s="126"/>
      <c r="C45" s="126"/>
      <c r="D45" s="126"/>
      <c r="E45" s="126"/>
      <c r="F45" s="126"/>
      <c r="G45" s="126"/>
      <c r="H45" s="126"/>
      <c r="I45" s="126"/>
      <c r="J45" s="126"/>
      <c r="K45" s="126"/>
    </row>
    <row r="46" spans="2:11" ht="24.75" x14ac:dyDescent="0.45">
      <c r="B46" s="124" t="s">
        <v>165</v>
      </c>
    </row>
    <row r="48" spans="2:11" x14ac:dyDescent="0.3">
      <c r="B48" s="178" t="s">
        <v>211</v>
      </c>
      <c r="C48" s="178"/>
      <c r="D48" s="178"/>
      <c r="E48" s="178"/>
      <c r="F48" s="178"/>
      <c r="G48" s="178"/>
      <c r="H48" s="178"/>
      <c r="J48" s="179" t="s">
        <v>138</v>
      </c>
      <c r="K48" s="179"/>
    </row>
    <row r="49" spans="2:11" x14ac:dyDescent="0.3">
      <c r="B49" s="178"/>
      <c r="C49" s="178"/>
      <c r="D49" s="178"/>
      <c r="E49" s="178"/>
      <c r="F49" s="178"/>
      <c r="G49" s="178"/>
      <c r="H49" s="178"/>
      <c r="J49" s="179"/>
      <c r="K49" s="179"/>
    </row>
    <row r="50" spans="2:11" x14ac:dyDescent="0.3">
      <c r="B50" s="178"/>
      <c r="C50" s="178"/>
      <c r="D50" s="178"/>
      <c r="E50" s="178"/>
      <c r="F50" s="178"/>
      <c r="G50" s="178"/>
      <c r="H50" s="178"/>
      <c r="J50" s="179"/>
      <c r="K50" s="179"/>
    </row>
    <row r="51" spans="2:11" x14ac:dyDescent="0.3">
      <c r="B51" s="178"/>
      <c r="C51" s="178"/>
      <c r="D51" s="178"/>
      <c r="E51" s="178"/>
      <c r="F51" s="178"/>
      <c r="G51" s="178"/>
      <c r="H51" s="178"/>
      <c r="J51" s="179"/>
      <c r="K51" s="179"/>
    </row>
    <row r="52" spans="2:11" x14ac:dyDescent="0.3">
      <c r="B52" s="178"/>
      <c r="C52" s="178"/>
      <c r="D52" s="178"/>
      <c r="E52" s="178"/>
      <c r="F52" s="178"/>
      <c r="G52" s="178"/>
      <c r="H52" s="178"/>
      <c r="J52" s="133"/>
      <c r="K52" s="133"/>
    </row>
    <row r="53" spans="2:11" x14ac:dyDescent="0.3">
      <c r="B53" s="178"/>
      <c r="C53" s="178"/>
      <c r="D53" s="178"/>
      <c r="E53" s="178"/>
      <c r="F53" s="178"/>
      <c r="G53" s="178"/>
      <c r="H53" s="178"/>
    </row>
    <row r="54" spans="2:11" ht="16.5" x14ac:dyDescent="0.3">
      <c r="B54" s="127" t="s">
        <v>133</v>
      </c>
    </row>
    <row r="55" spans="2:11" x14ac:dyDescent="0.3">
      <c r="B55" s="178" t="s">
        <v>95</v>
      </c>
      <c r="C55" s="178"/>
      <c r="D55" s="178"/>
      <c r="E55" s="178"/>
      <c r="F55" s="178"/>
      <c r="G55" s="178"/>
      <c r="H55" s="178"/>
    </row>
    <row r="56" spans="2:11" x14ac:dyDescent="0.3">
      <c r="B56" s="178"/>
      <c r="C56" s="178"/>
      <c r="D56" s="178"/>
      <c r="E56" s="178"/>
      <c r="F56" s="178"/>
      <c r="G56" s="178"/>
      <c r="H56" s="178"/>
    </row>
    <row r="58" spans="2:11" x14ac:dyDescent="0.3">
      <c r="C58" s="128" t="s">
        <v>108</v>
      </c>
    </row>
    <row r="59" spans="2:11" ht="15.75" customHeight="1" x14ac:dyDescent="0.3">
      <c r="C59" s="178" t="s">
        <v>134</v>
      </c>
      <c r="D59" s="178"/>
      <c r="E59" s="178"/>
      <c r="F59" s="178"/>
      <c r="G59" s="178"/>
      <c r="H59" s="125"/>
    </row>
    <row r="60" spans="2:11" x14ac:dyDescent="0.3">
      <c r="C60" s="178"/>
      <c r="D60" s="178"/>
      <c r="E60" s="178"/>
      <c r="F60" s="178"/>
      <c r="G60" s="178"/>
      <c r="H60" s="157">
        <v>0</v>
      </c>
    </row>
    <row r="61" spans="2:11" ht="15.75" customHeight="1" x14ac:dyDescent="0.3">
      <c r="C61" s="178" t="s">
        <v>109</v>
      </c>
      <c r="D61" s="178"/>
      <c r="E61" s="178"/>
      <c r="F61" s="178"/>
      <c r="G61" s="178"/>
      <c r="H61" s="148"/>
      <c r="J61" s="179" t="s">
        <v>135</v>
      </c>
      <c r="K61" s="179"/>
    </row>
    <row r="62" spans="2:11" x14ac:dyDescent="0.3">
      <c r="C62" s="178"/>
      <c r="D62" s="178"/>
      <c r="E62" s="178"/>
      <c r="F62" s="178"/>
      <c r="G62" s="178"/>
      <c r="H62" s="158">
        <v>0</v>
      </c>
      <c r="J62" s="179"/>
      <c r="K62" s="179"/>
    </row>
    <row r="63" spans="2:11" ht="15.75" customHeight="1" x14ac:dyDescent="0.3">
      <c r="C63" s="178" t="s">
        <v>194</v>
      </c>
      <c r="D63" s="178"/>
      <c r="E63" s="178"/>
      <c r="F63" s="178"/>
      <c r="G63" s="178"/>
      <c r="H63" s="125"/>
      <c r="J63" s="179"/>
      <c r="K63" s="179"/>
    </row>
    <row r="64" spans="2:11" x14ac:dyDescent="0.3">
      <c r="C64" s="178"/>
      <c r="D64" s="178"/>
      <c r="E64" s="178"/>
      <c r="F64" s="178"/>
      <c r="G64" s="178"/>
      <c r="H64" s="159">
        <v>0</v>
      </c>
      <c r="J64" s="179"/>
      <c r="K64" s="179"/>
    </row>
    <row r="65" spans="3:11" x14ac:dyDescent="0.3">
      <c r="C65" s="129" t="s">
        <v>195</v>
      </c>
      <c r="H65" s="160">
        <f>H60*H62*H64</f>
        <v>0</v>
      </c>
      <c r="J65" s="179"/>
      <c r="K65" s="179"/>
    </row>
    <row r="67" spans="3:11" x14ac:dyDescent="0.3">
      <c r="C67" s="128" t="s">
        <v>101</v>
      </c>
    </row>
    <row r="68" spans="3:11" ht="15.75" customHeight="1" x14ac:dyDescent="0.3">
      <c r="C68" s="178" t="s">
        <v>136</v>
      </c>
      <c r="D68" s="178"/>
      <c r="E68" s="178"/>
      <c r="F68" s="178"/>
      <c r="G68" s="178"/>
      <c r="H68" s="125"/>
    </row>
    <row r="69" spans="3:11" x14ac:dyDescent="0.3">
      <c r="C69" s="178"/>
      <c r="D69" s="178"/>
      <c r="E69" s="178"/>
      <c r="F69" s="178"/>
      <c r="G69" s="178"/>
      <c r="H69" s="158">
        <v>0</v>
      </c>
    </row>
    <row r="70" spans="3:11" x14ac:dyDescent="0.3">
      <c r="C70" s="178" t="s">
        <v>96</v>
      </c>
      <c r="D70" s="178"/>
      <c r="E70" s="178"/>
      <c r="F70" s="178"/>
      <c r="G70" s="178"/>
    </row>
    <row r="71" spans="3:11" x14ac:dyDescent="0.3">
      <c r="C71" s="178"/>
      <c r="D71" s="178"/>
      <c r="E71" s="178"/>
      <c r="F71" s="178"/>
      <c r="G71" s="178"/>
      <c r="H71" s="158">
        <v>0</v>
      </c>
    </row>
    <row r="72" spans="3:11" ht="15.75" customHeight="1" x14ac:dyDescent="0.3">
      <c r="C72" s="178" t="s">
        <v>194</v>
      </c>
      <c r="D72" s="178"/>
      <c r="E72" s="178"/>
      <c r="F72" s="178"/>
      <c r="G72" s="178"/>
      <c r="H72" s="125"/>
    </row>
    <row r="73" spans="3:11" x14ac:dyDescent="0.3">
      <c r="C73" s="178"/>
      <c r="D73" s="178"/>
      <c r="E73" s="178"/>
      <c r="F73" s="178"/>
      <c r="G73" s="178"/>
      <c r="H73" s="159">
        <v>0</v>
      </c>
    </row>
    <row r="74" spans="3:11" x14ac:dyDescent="0.3">
      <c r="C74" s="129" t="s">
        <v>195</v>
      </c>
      <c r="H74" s="160">
        <f>H69*H71*H73</f>
        <v>0</v>
      </c>
    </row>
    <row r="76" spans="3:11" x14ac:dyDescent="0.3">
      <c r="C76" s="128" t="s">
        <v>100</v>
      </c>
    </row>
    <row r="77" spans="3:11" ht="15.75" customHeight="1" x14ac:dyDescent="0.3">
      <c r="C77" s="178" t="s">
        <v>137</v>
      </c>
      <c r="D77" s="178"/>
      <c r="E77" s="178"/>
      <c r="F77" s="178"/>
      <c r="G77" s="178"/>
      <c r="H77" s="125"/>
    </row>
    <row r="78" spans="3:11" x14ac:dyDescent="0.3">
      <c r="C78" s="178"/>
      <c r="D78" s="178"/>
      <c r="E78" s="178"/>
      <c r="F78" s="178"/>
      <c r="G78" s="178"/>
      <c r="H78" s="158">
        <v>0</v>
      </c>
    </row>
    <row r="79" spans="3:11" x14ac:dyDescent="0.3">
      <c r="C79" s="184" t="s">
        <v>106</v>
      </c>
      <c r="D79" s="184"/>
      <c r="E79" s="184"/>
      <c r="F79" s="184"/>
      <c r="G79" s="184"/>
    </row>
    <row r="80" spans="3:11" x14ac:dyDescent="0.3">
      <c r="C80" s="184"/>
      <c r="D80" s="184"/>
      <c r="E80" s="184"/>
      <c r="F80" s="184"/>
      <c r="G80" s="184"/>
      <c r="H80" s="158">
        <v>0</v>
      </c>
    </row>
    <row r="81" spans="2:11" ht="15.75" customHeight="1" x14ac:dyDescent="0.3">
      <c r="C81" s="178" t="s">
        <v>194</v>
      </c>
      <c r="D81" s="178"/>
      <c r="E81" s="178"/>
      <c r="F81" s="178"/>
      <c r="G81" s="178"/>
      <c r="H81" s="125"/>
    </row>
    <row r="82" spans="2:11" x14ac:dyDescent="0.3">
      <c r="C82" s="178"/>
      <c r="D82" s="178"/>
      <c r="E82" s="178"/>
      <c r="F82" s="178"/>
      <c r="G82" s="178"/>
      <c r="H82" s="159">
        <v>0</v>
      </c>
    </row>
    <row r="83" spans="2:11" x14ac:dyDescent="0.3">
      <c r="C83" s="129" t="s">
        <v>195</v>
      </c>
      <c r="H83" s="160">
        <f>H78*H80*H82</f>
        <v>0</v>
      </c>
    </row>
    <row r="86" spans="2:11" ht="16.5" x14ac:dyDescent="0.3">
      <c r="B86" s="127" t="s">
        <v>163</v>
      </c>
    </row>
    <row r="87" spans="2:11" x14ac:dyDescent="0.3">
      <c r="B87" s="178" t="s">
        <v>161</v>
      </c>
      <c r="C87" s="178"/>
      <c r="D87" s="178"/>
      <c r="E87" s="178"/>
      <c r="F87" s="178"/>
      <c r="G87" s="178"/>
      <c r="H87" s="178"/>
      <c r="J87" s="179" t="s">
        <v>213</v>
      </c>
      <c r="K87" s="179"/>
    </row>
    <row r="88" spans="2:11" x14ac:dyDescent="0.3">
      <c r="B88" s="178"/>
      <c r="C88" s="178"/>
      <c r="D88" s="178"/>
      <c r="E88" s="178"/>
      <c r="F88" s="178"/>
      <c r="G88" s="178"/>
      <c r="H88" s="178"/>
      <c r="J88" s="179"/>
      <c r="K88" s="179"/>
    </row>
    <row r="89" spans="2:11" x14ac:dyDescent="0.3">
      <c r="B89" s="178"/>
      <c r="C89" s="178"/>
      <c r="D89" s="178"/>
      <c r="E89" s="178"/>
      <c r="F89" s="178"/>
      <c r="G89" s="178"/>
      <c r="H89" s="178"/>
      <c r="J89" s="179"/>
      <c r="K89" s="179"/>
    </row>
    <row r="90" spans="2:11" x14ac:dyDescent="0.3">
      <c r="J90" s="179"/>
      <c r="K90" s="179"/>
    </row>
    <row r="91" spans="2:11" x14ac:dyDescent="0.3">
      <c r="C91" s="122" t="s">
        <v>205</v>
      </c>
      <c r="H91" s="158">
        <v>0</v>
      </c>
      <c r="J91" s="179"/>
      <c r="K91" s="179"/>
    </row>
    <row r="92" spans="2:11" x14ac:dyDescent="0.3">
      <c r="C92" s="122" t="s">
        <v>102</v>
      </c>
      <c r="H92" s="159">
        <v>0</v>
      </c>
      <c r="J92" s="179"/>
      <c r="K92" s="179"/>
    </row>
    <row r="93" spans="2:11" ht="15.75" customHeight="1" x14ac:dyDescent="0.3">
      <c r="C93" s="178" t="s">
        <v>162</v>
      </c>
      <c r="D93" s="178"/>
      <c r="E93" s="178"/>
      <c r="F93" s="178"/>
      <c r="G93" s="178"/>
      <c r="H93" s="125"/>
      <c r="J93" s="179"/>
      <c r="K93" s="179"/>
    </row>
    <row r="94" spans="2:11" x14ac:dyDescent="0.3">
      <c r="C94" s="178"/>
      <c r="D94" s="178"/>
      <c r="E94" s="178"/>
      <c r="F94" s="178"/>
      <c r="G94" s="178"/>
      <c r="H94" s="159">
        <v>0</v>
      </c>
    </row>
    <row r="95" spans="2:11" x14ac:dyDescent="0.3">
      <c r="C95" s="129" t="s">
        <v>195</v>
      </c>
      <c r="H95" s="160">
        <f>H91*H92*H94*1000000</f>
        <v>0</v>
      </c>
    </row>
    <row r="98" spans="2:11" ht="16.5" customHeight="1" x14ac:dyDescent="0.3">
      <c r="B98" s="127" t="s">
        <v>139</v>
      </c>
    </row>
    <row r="99" spans="2:11" ht="15.75" customHeight="1" x14ac:dyDescent="0.3">
      <c r="B99" s="178" t="s">
        <v>152</v>
      </c>
      <c r="C99" s="178"/>
      <c r="D99" s="178"/>
      <c r="E99" s="178"/>
      <c r="F99" s="178"/>
      <c r="G99" s="178"/>
      <c r="H99" s="178"/>
      <c r="J99" s="179" t="s">
        <v>150</v>
      </c>
      <c r="K99" s="179"/>
    </row>
    <row r="100" spans="2:11" x14ac:dyDescent="0.3">
      <c r="B100" s="178"/>
      <c r="C100" s="178"/>
      <c r="D100" s="178"/>
      <c r="E100" s="178"/>
      <c r="F100" s="178"/>
      <c r="G100" s="178"/>
      <c r="H100" s="178"/>
      <c r="J100" s="179"/>
      <c r="K100" s="179"/>
    </row>
    <row r="101" spans="2:11" x14ac:dyDescent="0.3">
      <c r="B101" s="178"/>
      <c r="C101" s="178"/>
      <c r="D101" s="178"/>
      <c r="E101" s="178"/>
      <c r="F101" s="178"/>
      <c r="G101" s="178"/>
      <c r="H101" s="178"/>
      <c r="J101" s="179"/>
      <c r="K101" s="179"/>
    </row>
    <row r="102" spans="2:11" x14ac:dyDescent="0.3">
      <c r="B102" s="125"/>
      <c r="C102" s="125"/>
      <c r="D102" s="125"/>
      <c r="E102" s="125"/>
      <c r="F102" s="125"/>
      <c r="G102" s="125"/>
      <c r="H102" s="125"/>
      <c r="J102" s="179"/>
      <c r="K102" s="179"/>
    </row>
    <row r="103" spans="2:11" x14ac:dyDescent="0.3">
      <c r="C103" s="122" t="s">
        <v>84</v>
      </c>
      <c r="H103" s="158">
        <v>0</v>
      </c>
      <c r="J103" s="179"/>
      <c r="K103" s="179"/>
    </row>
    <row r="104" spans="2:11" x14ac:dyDescent="0.3">
      <c r="C104" s="122" t="s">
        <v>206</v>
      </c>
      <c r="H104" s="158">
        <v>0</v>
      </c>
      <c r="J104" s="179"/>
      <c r="K104" s="179"/>
    </row>
    <row r="105" spans="2:11" x14ac:dyDescent="0.3">
      <c r="C105" s="122" t="s">
        <v>83</v>
      </c>
      <c r="H105" s="161">
        <v>0</v>
      </c>
      <c r="J105" s="179"/>
      <c r="K105" s="179"/>
    </row>
    <row r="106" spans="2:11" ht="15.75" customHeight="1" x14ac:dyDescent="0.3">
      <c r="C106" s="178" t="s">
        <v>140</v>
      </c>
      <c r="D106" s="178"/>
      <c r="E106" s="178"/>
      <c r="F106" s="178"/>
      <c r="G106" s="178"/>
      <c r="H106" s="125"/>
      <c r="J106" s="179"/>
      <c r="K106" s="179"/>
    </row>
    <row r="107" spans="2:11" x14ac:dyDescent="0.3">
      <c r="C107" s="178"/>
      <c r="D107" s="178"/>
      <c r="E107" s="178"/>
      <c r="F107" s="178"/>
      <c r="G107" s="178"/>
      <c r="H107" s="159">
        <v>0</v>
      </c>
      <c r="J107" s="131"/>
      <c r="K107" s="131"/>
    </row>
    <row r="108" spans="2:11" x14ac:dyDescent="0.3">
      <c r="C108" s="129" t="s">
        <v>195</v>
      </c>
      <c r="H108" s="162">
        <f>(H105*H107)*H103*H104</f>
        <v>0</v>
      </c>
    </row>
    <row r="111" spans="2:11" ht="16.5" x14ac:dyDescent="0.3">
      <c r="B111" s="127" t="s">
        <v>141</v>
      </c>
    </row>
    <row r="112" spans="2:11" ht="15.75" customHeight="1" x14ac:dyDescent="0.3">
      <c r="B112" s="178" t="s">
        <v>214</v>
      </c>
      <c r="C112" s="178"/>
      <c r="D112" s="178"/>
      <c r="E112" s="178"/>
      <c r="F112" s="178"/>
      <c r="G112" s="178"/>
      <c r="H112" s="178"/>
      <c r="J112" s="179" t="s">
        <v>145</v>
      </c>
      <c r="K112" s="179"/>
    </row>
    <row r="113" spans="2:11" x14ac:dyDescent="0.3">
      <c r="B113" s="178"/>
      <c r="C113" s="178"/>
      <c r="D113" s="178"/>
      <c r="E113" s="178"/>
      <c r="F113" s="178"/>
      <c r="G113" s="178"/>
      <c r="H113" s="178"/>
      <c r="J113" s="179"/>
      <c r="K113" s="179"/>
    </row>
    <row r="114" spans="2:11" x14ac:dyDescent="0.3">
      <c r="B114" s="178"/>
      <c r="C114" s="178"/>
      <c r="D114" s="178"/>
      <c r="E114" s="178"/>
      <c r="F114" s="178"/>
      <c r="G114" s="178"/>
      <c r="H114" s="178"/>
      <c r="J114" s="179"/>
      <c r="K114" s="179"/>
    </row>
    <row r="115" spans="2:11" x14ac:dyDescent="0.3">
      <c r="B115" s="178"/>
      <c r="C115" s="178"/>
      <c r="D115" s="178"/>
      <c r="E115" s="178"/>
      <c r="F115" s="178"/>
      <c r="G115" s="178"/>
      <c r="H115" s="178"/>
      <c r="J115" s="179"/>
      <c r="K115" s="179"/>
    </row>
    <row r="116" spans="2:11" x14ac:dyDescent="0.3">
      <c r="J116" s="179"/>
      <c r="K116" s="179"/>
    </row>
    <row r="117" spans="2:11" ht="15.75" customHeight="1" x14ac:dyDescent="0.3">
      <c r="C117" s="178" t="s">
        <v>203</v>
      </c>
      <c r="D117" s="178"/>
      <c r="E117" s="178"/>
      <c r="F117" s="178"/>
      <c r="G117" s="178"/>
      <c r="H117" s="125"/>
      <c r="J117" s="179"/>
      <c r="K117" s="179"/>
    </row>
    <row r="118" spans="2:11" x14ac:dyDescent="0.3">
      <c r="C118" s="178"/>
      <c r="D118" s="178"/>
      <c r="E118" s="178"/>
      <c r="F118" s="178"/>
      <c r="G118" s="178"/>
      <c r="H118" s="125"/>
      <c r="J118" s="179"/>
      <c r="K118" s="179"/>
    </row>
    <row r="119" spans="2:11" x14ac:dyDescent="0.3">
      <c r="C119" s="178"/>
      <c r="D119" s="178"/>
      <c r="E119" s="178"/>
      <c r="F119" s="178"/>
      <c r="G119" s="178"/>
      <c r="H119" s="158">
        <v>0</v>
      </c>
      <c r="J119" s="179"/>
      <c r="K119" s="179"/>
    </row>
    <row r="120" spans="2:11" ht="15.75" customHeight="1" x14ac:dyDescent="0.3">
      <c r="C120" s="178" t="s">
        <v>142</v>
      </c>
      <c r="D120" s="178"/>
      <c r="E120" s="178"/>
      <c r="F120" s="178"/>
      <c r="G120" s="178"/>
      <c r="H120" s="125"/>
      <c r="J120" s="179"/>
      <c r="K120" s="179"/>
    </row>
    <row r="121" spans="2:11" x14ac:dyDescent="0.3">
      <c r="C121" s="178"/>
      <c r="D121" s="178"/>
      <c r="E121" s="178"/>
      <c r="F121" s="178"/>
      <c r="G121" s="178"/>
      <c r="H121" s="125"/>
      <c r="J121" s="179"/>
      <c r="K121" s="179"/>
    </row>
    <row r="122" spans="2:11" x14ac:dyDescent="0.3">
      <c r="C122" s="178"/>
      <c r="D122" s="178"/>
      <c r="E122" s="178"/>
      <c r="F122" s="178"/>
      <c r="G122" s="178"/>
      <c r="H122" s="158">
        <v>0</v>
      </c>
      <c r="J122" s="131"/>
      <c r="K122" s="131"/>
    </row>
    <row r="123" spans="2:11" x14ac:dyDescent="0.3">
      <c r="C123" s="129" t="s">
        <v>195</v>
      </c>
      <c r="H123" s="160">
        <f>H119+H122</f>
        <v>0</v>
      </c>
      <c r="J123" s="131"/>
      <c r="K123" s="131"/>
    </row>
    <row r="125" spans="2:11" ht="15.75" customHeight="1" x14ac:dyDescent="0.3">
      <c r="C125" s="178" t="s">
        <v>143</v>
      </c>
      <c r="D125" s="178"/>
      <c r="E125" s="178"/>
      <c r="F125" s="178"/>
      <c r="G125" s="178"/>
      <c r="H125" s="125"/>
    </row>
    <row r="126" spans="2:11" x14ac:dyDescent="0.3">
      <c r="C126" s="178"/>
      <c r="D126" s="178"/>
      <c r="E126" s="178"/>
      <c r="F126" s="178"/>
      <c r="G126" s="178"/>
      <c r="H126" s="158">
        <v>0</v>
      </c>
    </row>
    <row r="127" spans="2:11" ht="15.75" customHeight="1" x14ac:dyDescent="0.3">
      <c r="C127" s="178" t="s">
        <v>144</v>
      </c>
      <c r="D127" s="178"/>
      <c r="E127" s="178"/>
      <c r="F127" s="178"/>
      <c r="G127" s="178"/>
      <c r="H127" s="125"/>
    </row>
    <row r="128" spans="2:11" x14ac:dyDescent="0.3">
      <c r="C128" s="178"/>
      <c r="D128" s="178"/>
      <c r="E128" s="178"/>
      <c r="F128" s="178"/>
      <c r="G128" s="178"/>
      <c r="H128" s="125"/>
    </row>
    <row r="129" spans="2:11" x14ac:dyDescent="0.3">
      <c r="C129" s="178"/>
      <c r="D129" s="178"/>
      <c r="E129" s="178"/>
      <c r="F129" s="178"/>
      <c r="G129" s="178"/>
      <c r="H129" s="158">
        <v>0</v>
      </c>
    </row>
    <row r="130" spans="2:11" x14ac:dyDescent="0.3">
      <c r="C130" s="129" t="s">
        <v>195</v>
      </c>
      <c r="H130" s="160">
        <f>H126+H129</f>
        <v>0</v>
      </c>
    </row>
    <row r="133" spans="2:11" ht="16.5" x14ac:dyDescent="0.3">
      <c r="B133" s="127" t="s">
        <v>147</v>
      </c>
    </row>
    <row r="134" spans="2:11" x14ac:dyDescent="0.3">
      <c r="B134" s="178" t="s">
        <v>148</v>
      </c>
      <c r="C134" s="178"/>
      <c r="D134" s="178"/>
      <c r="E134" s="178"/>
      <c r="F134" s="178"/>
      <c r="G134" s="178"/>
      <c r="H134" s="178"/>
      <c r="J134" s="179" t="s">
        <v>149</v>
      </c>
      <c r="K134" s="179"/>
    </row>
    <row r="135" spans="2:11" x14ac:dyDescent="0.3">
      <c r="B135" s="178"/>
      <c r="C135" s="178"/>
      <c r="D135" s="178"/>
      <c r="E135" s="178"/>
      <c r="F135" s="178"/>
      <c r="G135" s="178"/>
      <c r="H135" s="178"/>
      <c r="J135" s="179"/>
      <c r="K135" s="179"/>
    </row>
    <row r="136" spans="2:11" x14ac:dyDescent="0.3">
      <c r="B136" s="178"/>
      <c r="C136" s="178"/>
      <c r="D136" s="178"/>
      <c r="E136" s="178"/>
      <c r="F136" s="178"/>
      <c r="G136" s="178"/>
      <c r="H136" s="178"/>
      <c r="J136" s="179"/>
      <c r="K136" s="179"/>
    </row>
    <row r="137" spans="2:11" x14ac:dyDescent="0.3">
      <c r="B137" s="178"/>
      <c r="C137" s="178"/>
      <c r="D137" s="178"/>
      <c r="E137" s="178"/>
      <c r="F137" s="178"/>
      <c r="G137" s="178"/>
      <c r="H137" s="178"/>
      <c r="J137" s="179"/>
      <c r="K137" s="179"/>
    </row>
    <row r="138" spans="2:11" x14ac:dyDescent="0.3">
      <c r="J138" s="179"/>
      <c r="K138" s="179"/>
    </row>
    <row r="139" spans="2:11" ht="15.75" customHeight="1" x14ac:dyDescent="0.3">
      <c r="C139" s="178" t="s">
        <v>158</v>
      </c>
      <c r="D139" s="178"/>
      <c r="E139" s="178"/>
      <c r="F139" s="178"/>
      <c r="G139" s="178"/>
      <c r="H139" s="125"/>
      <c r="J139" s="179"/>
      <c r="K139" s="179"/>
    </row>
    <row r="140" spans="2:11" x14ac:dyDescent="0.3">
      <c r="C140" s="178"/>
      <c r="D140" s="178"/>
      <c r="E140" s="178"/>
      <c r="F140" s="178"/>
      <c r="G140" s="178"/>
      <c r="H140" s="158">
        <v>0</v>
      </c>
      <c r="J140" s="179"/>
      <c r="K140" s="179"/>
    </row>
    <row r="141" spans="2:11" x14ac:dyDescent="0.3">
      <c r="C141" s="178" t="s">
        <v>215</v>
      </c>
      <c r="D141" s="178"/>
      <c r="E141" s="178"/>
      <c r="F141" s="178"/>
      <c r="G141" s="178"/>
    </row>
    <row r="142" spans="2:11" x14ac:dyDescent="0.3">
      <c r="C142" s="178"/>
      <c r="D142" s="178"/>
      <c r="E142" s="178"/>
      <c r="F142" s="178"/>
      <c r="G142" s="178"/>
      <c r="H142" s="158">
        <v>0</v>
      </c>
    </row>
    <row r="143" spans="2:11" ht="15.75" customHeight="1" x14ac:dyDescent="0.3">
      <c r="C143" s="178" t="s">
        <v>159</v>
      </c>
      <c r="D143" s="178"/>
      <c r="E143" s="178"/>
      <c r="F143" s="178"/>
      <c r="G143" s="178"/>
      <c r="H143" s="132"/>
    </row>
    <row r="144" spans="2:11" x14ac:dyDescent="0.3">
      <c r="C144" s="178"/>
      <c r="D144" s="178"/>
      <c r="E144" s="178"/>
      <c r="F144" s="178"/>
      <c r="G144" s="178"/>
      <c r="H144" s="159">
        <v>0</v>
      </c>
    </row>
    <row r="145" spans="2:11" x14ac:dyDescent="0.3">
      <c r="C145" s="129" t="s">
        <v>195</v>
      </c>
      <c r="H145" s="160">
        <f>(H140+H142)*H144</f>
        <v>0</v>
      </c>
    </row>
    <row r="148" spans="2:11" ht="16.5" x14ac:dyDescent="0.3">
      <c r="B148" s="127" t="s">
        <v>151</v>
      </c>
    </row>
    <row r="149" spans="2:11" ht="15.75" customHeight="1" x14ac:dyDescent="0.3">
      <c r="B149" s="178" t="s">
        <v>153</v>
      </c>
      <c r="C149" s="178"/>
      <c r="D149" s="178"/>
      <c r="E149" s="178"/>
      <c r="F149" s="178"/>
      <c r="G149" s="178"/>
      <c r="H149" s="178"/>
    </row>
    <row r="150" spans="2:11" x14ac:dyDescent="0.3">
      <c r="B150" s="178"/>
      <c r="C150" s="178"/>
      <c r="D150" s="178"/>
      <c r="E150" s="178"/>
      <c r="F150" s="178"/>
      <c r="G150" s="178"/>
      <c r="H150" s="178"/>
    </row>
    <row r="151" spans="2:11" x14ac:dyDescent="0.3">
      <c r="B151" s="178"/>
      <c r="C151" s="178"/>
      <c r="D151" s="178"/>
      <c r="E151" s="178"/>
      <c r="F151" s="178"/>
      <c r="G151" s="178"/>
      <c r="H151" s="178"/>
    </row>
    <row r="152" spans="2:11" x14ac:dyDescent="0.3">
      <c r="B152" s="178"/>
      <c r="C152" s="178"/>
      <c r="D152" s="178"/>
      <c r="E152" s="178"/>
      <c r="F152" s="178"/>
      <c r="G152" s="178"/>
      <c r="H152" s="178"/>
    </row>
    <row r="153" spans="2:11" x14ac:dyDescent="0.3">
      <c r="B153" s="125"/>
      <c r="D153" s="125"/>
      <c r="E153" s="125"/>
      <c r="F153" s="125"/>
      <c r="G153" s="125"/>
      <c r="H153" s="125"/>
    </row>
    <row r="154" spans="2:11" x14ac:dyDescent="0.3">
      <c r="C154" s="122" t="s">
        <v>97</v>
      </c>
      <c r="H154" s="158">
        <v>0</v>
      </c>
      <c r="J154" s="179" t="s">
        <v>157</v>
      </c>
      <c r="K154" s="179"/>
    </row>
    <row r="155" spans="2:11" x14ac:dyDescent="0.3">
      <c r="C155" s="122" t="s">
        <v>155</v>
      </c>
      <c r="H155" s="161">
        <v>0</v>
      </c>
      <c r="J155" s="179"/>
      <c r="K155" s="179"/>
    </row>
    <row r="156" spans="2:11" ht="15.75" customHeight="1" x14ac:dyDescent="0.3">
      <c r="C156" s="178" t="s">
        <v>154</v>
      </c>
      <c r="D156" s="178"/>
      <c r="E156" s="178"/>
      <c r="F156" s="178"/>
      <c r="G156" s="178"/>
      <c r="H156" s="125"/>
      <c r="J156" s="179"/>
      <c r="K156" s="179"/>
    </row>
    <row r="157" spans="2:11" x14ac:dyDescent="0.3">
      <c r="C157" s="178"/>
      <c r="D157" s="178"/>
      <c r="E157" s="178"/>
      <c r="F157" s="178"/>
      <c r="G157" s="178"/>
      <c r="H157" s="159">
        <v>0</v>
      </c>
      <c r="J157" s="179"/>
      <c r="K157" s="179"/>
    </row>
    <row r="158" spans="2:11" x14ac:dyDescent="0.3">
      <c r="C158" s="129" t="s">
        <v>195</v>
      </c>
      <c r="H158" s="162">
        <f>H154*H155*H157</f>
        <v>0</v>
      </c>
      <c r="J158" s="179"/>
      <c r="K158" s="179"/>
    </row>
    <row r="159" spans="2:11" x14ac:dyDescent="0.3">
      <c r="J159" s="179"/>
      <c r="K159" s="179"/>
    </row>
    <row r="160" spans="2:11" x14ac:dyDescent="0.3">
      <c r="J160" s="131"/>
      <c r="K160" s="131"/>
    </row>
    <row r="161" spans="2:11" ht="16.5" x14ac:dyDescent="0.3">
      <c r="B161" s="127" t="s">
        <v>156</v>
      </c>
    </row>
    <row r="162" spans="2:11" ht="15.75" customHeight="1" x14ac:dyDescent="0.3">
      <c r="B162" s="178" t="s">
        <v>99</v>
      </c>
      <c r="C162" s="178"/>
      <c r="D162" s="178"/>
      <c r="E162" s="178"/>
      <c r="F162" s="178"/>
      <c r="G162" s="178"/>
      <c r="H162" s="178"/>
    </row>
    <row r="163" spans="2:11" x14ac:dyDescent="0.3">
      <c r="B163" s="178"/>
      <c r="C163" s="178"/>
      <c r="D163" s="178"/>
      <c r="E163" s="178"/>
      <c r="F163" s="178"/>
      <c r="G163" s="178"/>
      <c r="H163" s="178"/>
    </row>
    <row r="164" spans="2:11" x14ac:dyDescent="0.3">
      <c r="B164" s="178"/>
      <c r="C164" s="178"/>
      <c r="D164" s="178"/>
      <c r="E164" s="178"/>
      <c r="F164" s="178"/>
      <c r="G164" s="178"/>
      <c r="H164" s="178"/>
    </row>
    <row r="165" spans="2:11" x14ac:dyDescent="0.3">
      <c r="B165" s="125"/>
      <c r="C165" s="125"/>
      <c r="D165" s="125"/>
      <c r="E165" s="125"/>
      <c r="F165" s="125"/>
      <c r="G165" s="125"/>
      <c r="H165" s="125"/>
    </row>
    <row r="166" spans="2:11" x14ac:dyDescent="0.3">
      <c r="C166" s="122" t="s">
        <v>121</v>
      </c>
      <c r="H166" s="158">
        <v>0</v>
      </c>
    </row>
    <row r="167" spans="2:11" x14ac:dyDescent="0.3">
      <c r="C167" s="122" t="s">
        <v>98</v>
      </c>
      <c r="H167" s="161">
        <f>H155</f>
        <v>0</v>
      </c>
    </row>
    <row r="168" spans="2:11" ht="15.75" customHeight="1" x14ac:dyDescent="0.3">
      <c r="C168" s="184" t="s">
        <v>160</v>
      </c>
      <c r="D168" s="184"/>
      <c r="E168" s="184"/>
      <c r="F168" s="184"/>
      <c r="G168" s="184"/>
      <c r="H168" s="149"/>
    </row>
    <row r="169" spans="2:11" x14ac:dyDescent="0.3">
      <c r="C169" s="184"/>
      <c r="D169" s="184"/>
      <c r="E169" s="184"/>
      <c r="F169" s="184"/>
      <c r="G169" s="184"/>
      <c r="H169" s="159">
        <v>0</v>
      </c>
    </row>
    <row r="170" spans="2:11" x14ac:dyDescent="0.3">
      <c r="C170" s="129" t="s">
        <v>195</v>
      </c>
      <c r="H170" s="160">
        <f>H166*H167*H169</f>
        <v>0</v>
      </c>
    </row>
    <row r="173" spans="2:11" ht="16.5" x14ac:dyDescent="0.3">
      <c r="B173" s="127" t="s">
        <v>164</v>
      </c>
    </row>
    <row r="174" spans="2:11" x14ac:dyDescent="0.3">
      <c r="B174" s="178" t="s">
        <v>103</v>
      </c>
      <c r="C174" s="178"/>
      <c r="D174" s="178"/>
      <c r="E174" s="178"/>
      <c r="F174" s="178"/>
      <c r="G174" s="178"/>
      <c r="H174" s="178"/>
      <c r="J174" s="179" t="s">
        <v>216</v>
      </c>
      <c r="K174" s="179"/>
    </row>
    <row r="175" spans="2:11" x14ac:dyDescent="0.3">
      <c r="B175" s="178"/>
      <c r="C175" s="178"/>
      <c r="D175" s="178"/>
      <c r="E175" s="178"/>
      <c r="F175" s="178"/>
      <c r="G175" s="178"/>
      <c r="H175" s="178"/>
      <c r="J175" s="179"/>
      <c r="K175" s="179"/>
    </row>
    <row r="176" spans="2:11" x14ac:dyDescent="0.3">
      <c r="J176" s="179"/>
      <c r="K176" s="179"/>
    </row>
    <row r="177" spans="2:11" x14ac:dyDescent="0.3">
      <c r="C177" s="122" t="s">
        <v>196</v>
      </c>
      <c r="H177" s="158">
        <v>0</v>
      </c>
      <c r="J177" s="179"/>
      <c r="K177" s="179"/>
    </row>
    <row r="178" spans="2:11" x14ac:dyDescent="0.3">
      <c r="C178" s="122" t="s">
        <v>197</v>
      </c>
      <c r="H178" s="158">
        <v>0</v>
      </c>
      <c r="J178" s="179"/>
      <c r="K178" s="179"/>
    </row>
    <row r="179" spans="2:11" x14ac:dyDescent="0.3">
      <c r="C179" s="129" t="s">
        <v>104</v>
      </c>
      <c r="H179" s="160">
        <f>H177+H178</f>
        <v>0</v>
      </c>
    </row>
    <row r="184" spans="2:11" ht="24.75" x14ac:dyDescent="0.45">
      <c r="B184" s="124" t="s">
        <v>132</v>
      </c>
    </row>
    <row r="186" spans="2:11" ht="15.75" customHeight="1" x14ac:dyDescent="0.3">
      <c r="B186" s="178" t="s">
        <v>166</v>
      </c>
      <c r="C186" s="178"/>
      <c r="D186" s="178"/>
      <c r="E186" s="178"/>
      <c r="F186" s="178"/>
      <c r="G186" s="178"/>
      <c r="H186" s="178"/>
      <c r="J186" s="179" t="s">
        <v>217</v>
      </c>
      <c r="K186" s="179"/>
    </row>
    <row r="187" spans="2:11" x14ac:dyDescent="0.3">
      <c r="B187" s="178"/>
      <c r="C187" s="178"/>
      <c r="D187" s="178"/>
      <c r="E187" s="178"/>
      <c r="F187" s="178"/>
      <c r="G187" s="178"/>
      <c r="H187" s="178"/>
      <c r="J187" s="179"/>
      <c r="K187" s="179"/>
    </row>
    <row r="188" spans="2:11" x14ac:dyDescent="0.3">
      <c r="B188" s="178"/>
      <c r="C188" s="178"/>
      <c r="D188" s="178"/>
      <c r="E188" s="178"/>
      <c r="F188" s="178"/>
      <c r="G188" s="178"/>
      <c r="H188" s="178"/>
      <c r="J188" s="179"/>
      <c r="K188" s="179"/>
    </row>
    <row r="189" spans="2:11" x14ac:dyDescent="0.3">
      <c r="B189" s="125"/>
      <c r="C189" s="125"/>
      <c r="D189" s="125"/>
      <c r="E189" s="125"/>
      <c r="F189" s="125"/>
      <c r="G189" s="125"/>
      <c r="H189" s="125"/>
      <c r="J189" s="179"/>
      <c r="K189" s="179"/>
    </row>
    <row r="190" spans="2:11" x14ac:dyDescent="0.3">
      <c r="B190" s="125"/>
      <c r="C190" s="125"/>
      <c r="D190" s="125"/>
      <c r="E190" s="125"/>
      <c r="F190" s="125"/>
      <c r="G190" s="125"/>
      <c r="H190" s="125"/>
      <c r="J190" s="179"/>
      <c r="K190" s="179"/>
    </row>
    <row r="191" spans="2:11" ht="16.5" x14ac:dyDescent="0.3">
      <c r="B191" s="127" t="s">
        <v>4</v>
      </c>
      <c r="J191" s="179"/>
      <c r="K191" s="179"/>
    </row>
    <row r="192" spans="2:11" ht="15.75" customHeight="1" x14ac:dyDescent="0.3">
      <c r="B192" s="178" t="s">
        <v>168</v>
      </c>
      <c r="C192" s="178"/>
      <c r="D192" s="178"/>
      <c r="E192" s="178"/>
      <c r="F192" s="178"/>
      <c r="G192" s="178"/>
      <c r="H192" s="178"/>
      <c r="I192" s="125"/>
      <c r="J192" s="179"/>
      <c r="K192" s="179"/>
    </row>
    <row r="193" spans="2:11" x14ac:dyDescent="0.3">
      <c r="B193" s="178"/>
      <c r="C193" s="178"/>
      <c r="D193" s="178"/>
      <c r="E193" s="178"/>
      <c r="F193" s="178"/>
      <c r="G193" s="178"/>
      <c r="H193" s="178"/>
      <c r="I193" s="125"/>
    </row>
    <row r="194" spans="2:11" x14ac:dyDescent="0.3">
      <c r="B194" s="178"/>
      <c r="C194" s="178"/>
      <c r="D194" s="178"/>
      <c r="E194" s="178"/>
      <c r="F194" s="178"/>
      <c r="G194" s="178"/>
      <c r="H194" s="178"/>
      <c r="I194" s="125"/>
    </row>
    <row r="195" spans="2:11" x14ac:dyDescent="0.3">
      <c r="B195" s="178"/>
      <c r="C195" s="178"/>
      <c r="D195" s="178"/>
      <c r="E195" s="178"/>
      <c r="F195" s="178"/>
      <c r="G195" s="178"/>
      <c r="H195" s="178"/>
      <c r="I195" s="125"/>
    </row>
    <row r="197" spans="2:11" ht="15.75" customHeight="1" x14ac:dyDescent="0.3">
      <c r="C197" s="178" t="s">
        <v>167</v>
      </c>
      <c r="D197" s="178"/>
      <c r="E197" s="178"/>
      <c r="F197" s="178"/>
      <c r="G197" s="178"/>
      <c r="H197" s="125"/>
      <c r="I197" s="125"/>
    </row>
    <row r="198" spans="2:11" x14ac:dyDescent="0.3">
      <c r="C198" s="178"/>
      <c r="D198" s="178"/>
      <c r="E198" s="178"/>
      <c r="F198" s="178"/>
      <c r="G198" s="178"/>
      <c r="H198" s="158">
        <v>0</v>
      </c>
      <c r="I198" s="125"/>
    </row>
    <row r="199" spans="2:11" ht="15.75" customHeight="1" x14ac:dyDescent="0.3">
      <c r="C199" s="178" t="s">
        <v>200</v>
      </c>
      <c r="D199" s="178"/>
      <c r="E199" s="178"/>
      <c r="F199" s="178"/>
      <c r="G199" s="178"/>
      <c r="H199" s="125"/>
    </row>
    <row r="200" spans="2:11" x14ac:dyDescent="0.3">
      <c r="C200" s="178"/>
      <c r="D200" s="178"/>
      <c r="E200" s="178"/>
      <c r="F200" s="178"/>
      <c r="G200" s="178"/>
      <c r="H200" s="158">
        <v>0</v>
      </c>
      <c r="J200" s="179" t="s">
        <v>170</v>
      </c>
      <c r="K200" s="179"/>
    </row>
    <row r="201" spans="2:11" ht="15.75" customHeight="1" x14ac:dyDescent="0.3">
      <c r="C201" s="178" t="s">
        <v>169</v>
      </c>
      <c r="D201" s="178"/>
      <c r="E201" s="178"/>
      <c r="F201" s="178"/>
      <c r="G201" s="178"/>
      <c r="H201" s="132"/>
      <c r="J201" s="179"/>
      <c r="K201" s="179"/>
    </row>
    <row r="202" spans="2:11" x14ac:dyDescent="0.3">
      <c r="C202" s="178"/>
      <c r="D202" s="178"/>
      <c r="E202" s="178"/>
      <c r="F202" s="178"/>
      <c r="G202" s="178"/>
      <c r="H202" s="158">
        <v>0</v>
      </c>
      <c r="J202" s="179"/>
      <c r="K202" s="179"/>
    </row>
    <row r="203" spans="2:11" x14ac:dyDescent="0.3">
      <c r="J203" s="179"/>
      <c r="K203" s="179"/>
    </row>
    <row r="204" spans="2:11" x14ac:dyDescent="0.3">
      <c r="J204" s="179"/>
      <c r="K204" s="179"/>
    </row>
    <row r="205" spans="2:11" ht="16.5" x14ac:dyDescent="0.3">
      <c r="B205" s="127" t="s">
        <v>5</v>
      </c>
      <c r="J205" s="179"/>
      <c r="K205" s="179"/>
    </row>
    <row r="206" spans="2:11" x14ac:dyDescent="0.3">
      <c r="B206" s="178" t="s">
        <v>171</v>
      </c>
      <c r="C206" s="181"/>
      <c r="D206" s="181"/>
      <c r="E206" s="181"/>
      <c r="F206" s="181"/>
      <c r="G206" s="181"/>
      <c r="H206" s="181"/>
      <c r="J206" s="179"/>
      <c r="K206" s="179"/>
    </row>
    <row r="207" spans="2:11" x14ac:dyDescent="0.3">
      <c r="B207" s="181"/>
      <c r="C207" s="181"/>
      <c r="D207" s="181"/>
      <c r="E207" s="181"/>
      <c r="F207" s="181"/>
      <c r="G207" s="181"/>
      <c r="H207" s="181"/>
    </row>
    <row r="208" spans="2:11" x14ac:dyDescent="0.3">
      <c r="B208" s="181"/>
      <c r="C208" s="181"/>
      <c r="D208" s="181"/>
      <c r="E208" s="181"/>
      <c r="F208" s="181"/>
      <c r="G208" s="181"/>
      <c r="H208" s="181"/>
    </row>
    <row r="209" spans="2:8" x14ac:dyDescent="0.3">
      <c r="B209" s="181"/>
      <c r="C209" s="181"/>
      <c r="D209" s="181"/>
      <c r="E209" s="181"/>
      <c r="F209" s="181"/>
      <c r="G209" s="181"/>
      <c r="H209" s="181"/>
    </row>
    <row r="211" spans="2:8" x14ac:dyDescent="0.3">
      <c r="C211" s="178" t="s">
        <v>87</v>
      </c>
      <c r="D211" s="178"/>
      <c r="E211" s="178"/>
      <c r="F211" s="178"/>
      <c r="G211" s="178"/>
    </row>
    <row r="212" spans="2:8" x14ac:dyDescent="0.3">
      <c r="C212" s="178"/>
      <c r="D212" s="178"/>
      <c r="E212" s="178"/>
      <c r="F212" s="178"/>
      <c r="G212" s="178"/>
      <c r="H212" s="158">
        <v>0</v>
      </c>
    </row>
    <row r="213" spans="2:8" x14ac:dyDescent="0.3">
      <c r="C213" s="122" t="s">
        <v>88</v>
      </c>
      <c r="H213" s="158">
        <v>0</v>
      </c>
    </row>
    <row r="214" spans="2:8" ht="15.75" customHeight="1" x14ac:dyDescent="0.3">
      <c r="C214" s="178" t="s">
        <v>89</v>
      </c>
      <c r="D214" s="178"/>
      <c r="E214" s="178"/>
      <c r="F214" s="178"/>
      <c r="G214" s="178"/>
      <c r="H214" s="132"/>
    </row>
    <row r="215" spans="2:8" x14ac:dyDescent="0.3">
      <c r="C215" s="178"/>
      <c r="D215" s="178"/>
      <c r="E215" s="178"/>
      <c r="F215" s="178"/>
      <c r="G215" s="178"/>
      <c r="H215" s="158">
        <v>0</v>
      </c>
    </row>
    <row r="218" spans="2:8" ht="16.5" x14ac:dyDescent="0.3">
      <c r="B218" s="127" t="s">
        <v>172</v>
      </c>
    </row>
    <row r="219" spans="2:8" x14ac:dyDescent="0.3">
      <c r="B219" s="178" t="s">
        <v>107</v>
      </c>
      <c r="C219" s="181"/>
      <c r="D219" s="181"/>
      <c r="E219" s="181"/>
      <c r="F219" s="181"/>
      <c r="G219" s="181"/>
      <c r="H219" s="181"/>
    </row>
    <row r="220" spans="2:8" x14ac:dyDescent="0.3">
      <c r="B220" s="181"/>
      <c r="C220" s="181"/>
      <c r="D220" s="181"/>
      <c r="E220" s="181"/>
      <c r="F220" s="181"/>
      <c r="G220" s="181"/>
      <c r="H220" s="181"/>
    </row>
    <row r="221" spans="2:8" x14ac:dyDescent="0.3">
      <c r="B221" s="181"/>
      <c r="C221" s="181"/>
      <c r="D221" s="181"/>
      <c r="E221" s="181"/>
      <c r="F221" s="181"/>
      <c r="G221" s="181"/>
      <c r="H221" s="181"/>
    </row>
    <row r="222" spans="2:8" x14ac:dyDescent="0.3">
      <c r="B222" s="181"/>
      <c r="C222" s="181"/>
      <c r="D222" s="181"/>
      <c r="E222" s="181"/>
      <c r="F222" s="181"/>
      <c r="G222" s="181"/>
      <c r="H222" s="181"/>
    </row>
    <row r="224" spans="2:8" ht="15.75" customHeight="1" x14ac:dyDescent="0.3">
      <c r="C224" s="178" t="s">
        <v>91</v>
      </c>
      <c r="D224" s="178"/>
      <c r="E224" s="178"/>
      <c r="F224" s="178"/>
      <c r="G224" s="178"/>
      <c r="H224" s="132"/>
    </row>
    <row r="225" spans="2:11" x14ac:dyDescent="0.3">
      <c r="C225" s="178"/>
      <c r="D225" s="178"/>
      <c r="E225" s="178"/>
      <c r="F225" s="178"/>
      <c r="G225" s="178"/>
      <c r="H225" s="158">
        <v>0</v>
      </c>
    </row>
    <row r="226" spans="2:11" x14ac:dyDescent="0.3">
      <c r="C226" s="178" t="s">
        <v>81</v>
      </c>
      <c r="D226" s="178"/>
      <c r="E226" s="178"/>
      <c r="F226" s="178"/>
      <c r="G226" s="178"/>
    </row>
    <row r="227" spans="2:11" x14ac:dyDescent="0.3">
      <c r="C227" s="178"/>
      <c r="D227" s="178"/>
      <c r="E227" s="178"/>
      <c r="F227" s="178"/>
      <c r="G227" s="178"/>
      <c r="H227" s="158">
        <v>0</v>
      </c>
    </row>
    <row r="228" spans="2:11" ht="15.75" customHeight="1" x14ac:dyDescent="0.3">
      <c r="C228" s="178" t="s">
        <v>105</v>
      </c>
      <c r="D228" s="178"/>
      <c r="E228" s="178"/>
      <c r="F228" s="178"/>
      <c r="G228" s="178"/>
      <c r="H228" s="132"/>
    </row>
    <row r="229" spans="2:11" x14ac:dyDescent="0.3">
      <c r="C229" s="178"/>
      <c r="D229" s="178"/>
      <c r="E229" s="178"/>
      <c r="F229" s="178"/>
      <c r="G229" s="178"/>
      <c r="H229" s="158">
        <v>0</v>
      </c>
    </row>
    <row r="230" spans="2:11" x14ac:dyDescent="0.3">
      <c r="C230" s="178" t="s">
        <v>90</v>
      </c>
      <c r="D230" s="178"/>
      <c r="E230" s="178"/>
      <c r="F230" s="178"/>
      <c r="G230" s="178"/>
    </row>
    <row r="231" spans="2:11" ht="15.75" customHeight="1" x14ac:dyDescent="0.3">
      <c r="C231" s="178"/>
      <c r="D231" s="178"/>
      <c r="E231" s="178"/>
      <c r="F231" s="178"/>
      <c r="G231" s="178"/>
      <c r="H231" s="158">
        <v>0</v>
      </c>
      <c r="J231" s="179" t="s">
        <v>173</v>
      </c>
      <c r="K231" s="179"/>
    </row>
    <row r="232" spans="2:11" ht="15.75" customHeight="1" x14ac:dyDescent="0.3">
      <c r="C232" s="178" t="s">
        <v>92</v>
      </c>
      <c r="D232" s="178"/>
      <c r="E232" s="178"/>
      <c r="F232" s="178"/>
      <c r="G232" s="178"/>
      <c r="H232" s="132"/>
      <c r="J232" s="179"/>
      <c r="K232" s="179"/>
    </row>
    <row r="233" spans="2:11" x14ac:dyDescent="0.3">
      <c r="C233" s="178"/>
      <c r="D233" s="178"/>
      <c r="E233" s="178"/>
      <c r="F233" s="178"/>
      <c r="G233" s="178"/>
      <c r="H233" s="163">
        <v>0</v>
      </c>
      <c r="J233" s="179"/>
      <c r="K233" s="179"/>
    </row>
    <row r="234" spans="2:11" x14ac:dyDescent="0.3">
      <c r="J234" s="179"/>
      <c r="K234" s="179"/>
    </row>
    <row r="235" spans="2:11" x14ac:dyDescent="0.3">
      <c r="J235" s="179"/>
      <c r="K235" s="179"/>
    </row>
    <row r="236" spans="2:11" ht="16.5" x14ac:dyDescent="0.3">
      <c r="B236" s="127" t="s">
        <v>218</v>
      </c>
      <c r="J236" s="133"/>
      <c r="K236" s="133"/>
    </row>
    <row r="237" spans="2:11" ht="15.75" customHeight="1" x14ac:dyDescent="0.3">
      <c r="B237" s="178" t="s">
        <v>93</v>
      </c>
      <c r="C237" s="178"/>
      <c r="D237" s="178"/>
      <c r="E237" s="178"/>
      <c r="F237" s="178"/>
      <c r="G237" s="178"/>
      <c r="H237" s="178"/>
    </row>
    <row r="238" spans="2:11" x14ac:dyDescent="0.3">
      <c r="B238" s="178"/>
      <c r="C238" s="178"/>
      <c r="D238" s="178"/>
      <c r="E238" s="178"/>
      <c r="F238" s="178"/>
      <c r="G238" s="178"/>
      <c r="H238" s="178"/>
    </row>
    <row r="239" spans="2:11" x14ac:dyDescent="0.3">
      <c r="B239" s="132"/>
      <c r="D239" s="132"/>
      <c r="E239" s="132"/>
      <c r="F239" s="132"/>
      <c r="G239" s="132"/>
      <c r="H239" s="132"/>
    </row>
    <row r="240" spans="2:11" ht="15.75" customHeight="1" x14ac:dyDescent="0.3">
      <c r="C240" s="178" t="s">
        <v>94</v>
      </c>
      <c r="D240" s="178"/>
      <c r="E240" s="178"/>
      <c r="F240" s="178"/>
      <c r="G240" s="178"/>
      <c r="H240" s="125"/>
    </row>
    <row r="241" spans="2:11" x14ac:dyDescent="0.3">
      <c r="C241" s="178"/>
      <c r="D241" s="178"/>
      <c r="E241" s="178"/>
      <c r="F241" s="178"/>
      <c r="G241" s="178"/>
      <c r="H241" s="158">
        <v>0</v>
      </c>
    </row>
    <row r="242" spans="2:11" x14ac:dyDescent="0.3">
      <c r="C242" s="178" t="s">
        <v>198</v>
      </c>
      <c r="D242" s="178"/>
      <c r="E242" s="178"/>
      <c r="F242" s="178"/>
      <c r="G242" s="178"/>
      <c r="H242" s="125"/>
    </row>
    <row r="243" spans="2:11" x14ac:dyDescent="0.3">
      <c r="C243" s="178"/>
      <c r="D243" s="178"/>
      <c r="E243" s="178"/>
      <c r="F243" s="178"/>
      <c r="G243" s="178"/>
      <c r="H243" s="158">
        <v>0</v>
      </c>
    </row>
    <row r="244" spans="2:11" x14ac:dyDescent="0.3">
      <c r="C244" s="125"/>
      <c r="D244" s="125"/>
      <c r="E244" s="125"/>
      <c r="F244" s="125"/>
      <c r="G244" s="125"/>
      <c r="H244" s="166"/>
    </row>
    <row r="246" spans="2:11" ht="16.5" x14ac:dyDescent="0.3">
      <c r="B246" s="127" t="s">
        <v>207</v>
      </c>
    </row>
    <row r="247" spans="2:11" ht="15.75" customHeight="1" x14ac:dyDescent="0.3">
      <c r="B247" s="178" t="s">
        <v>219</v>
      </c>
      <c r="C247" s="178"/>
      <c r="D247" s="178"/>
      <c r="E247" s="178"/>
      <c r="F247" s="178"/>
      <c r="G247" s="178"/>
      <c r="H247" s="178"/>
      <c r="J247" s="179" t="s">
        <v>210</v>
      </c>
      <c r="K247" s="179"/>
    </row>
    <row r="248" spans="2:11" x14ac:dyDescent="0.3">
      <c r="B248" s="178"/>
      <c r="C248" s="178"/>
      <c r="D248" s="178"/>
      <c r="E248" s="178"/>
      <c r="F248" s="178"/>
      <c r="G248" s="178"/>
      <c r="H248" s="178"/>
      <c r="J248" s="179"/>
      <c r="K248" s="179"/>
    </row>
    <row r="249" spans="2:11" x14ac:dyDescent="0.3">
      <c r="B249" s="178"/>
      <c r="C249" s="178"/>
      <c r="D249" s="178"/>
      <c r="E249" s="178"/>
      <c r="F249" s="178"/>
      <c r="G249" s="178"/>
      <c r="H249" s="178"/>
      <c r="J249" s="179"/>
      <c r="K249" s="179"/>
    </row>
    <row r="250" spans="2:11" x14ac:dyDescent="0.3">
      <c r="J250" s="133"/>
      <c r="K250" s="133"/>
    </row>
    <row r="251" spans="2:11" x14ac:dyDescent="0.3">
      <c r="C251" s="122" t="s">
        <v>208</v>
      </c>
      <c r="H251" s="158">
        <v>0</v>
      </c>
      <c r="J251" s="133"/>
      <c r="K251" s="133"/>
    </row>
    <row r="252" spans="2:11" x14ac:dyDescent="0.3">
      <c r="C252" s="122" t="s">
        <v>209</v>
      </c>
      <c r="H252" s="158">
        <v>0</v>
      </c>
      <c r="J252" s="133"/>
      <c r="K252" s="133"/>
    </row>
    <row r="253" spans="2:11" x14ac:dyDescent="0.3">
      <c r="H253" s="166"/>
      <c r="J253" s="133"/>
      <c r="K253" s="133"/>
    </row>
    <row r="254" spans="2:11" x14ac:dyDescent="0.3">
      <c r="H254" s="166"/>
      <c r="J254" s="133"/>
      <c r="K254" s="133"/>
    </row>
    <row r="255" spans="2:11" x14ac:dyDescent="0.3">
      <c r="C255" s="129"/>
      <c r="H255" s="160"/>
    </row>
    <row r="257" spans="2:11" ht="24.75" x14ac:dyDescent="0.45">
      <c r="B257" s="124" t="s">
        <v>174</v>
      </c>
    </row>
    <row r="261" spans="2:11" ht="16.5" x14ac:dyDescent="0.3">
      <c r="B261" s="127" t="s">
        <v>175</v>
      </c>
      <c r="E261" s="135" t="s">
        <v>21</v>
      </c>
      <c r="F261" s="135" t="s">
        <v>0</v>
      </c>
      <c r="G261" s="135" t="s">
        <v>1</v>
      </c>
      <c r="H261" s="135" t="s">
        <v>176</v>
      </c>
      <c r="J261" s="146" t="s">
        <v>185</v>
      </c>
      <c r="K261" s="145"/>
    </row>
    <row r="262" spans="2:11" x14ac:dyDescent="0.3">
      <c r="C262" s="122" t="s">
        <v>13</v>
      </c>
      <c r="E262" s="137">
        <f>'Consolidated Results'!C11</f>
        <v>0</v>
      </c>
      <c r="F262" s="137">
        <f>'Consolidated Results'!D11</f>
        <v>0</v>
      </c>
      <c r="G262" s="137">
        <f>'Consolidated Results'!E11</f>
        <v>0</v>
      </c>
      <c r="H262" s="137">
        <f>'Consolidated Results'!F11</f>
        <v>0</v>
      </c>
      <c r="J262" s="183" t="str">
        <f>H289</f>
        <v/>
      </c>
      <c r="K262" s="183"/>
    </row>
    <row r="263" spans="2:11" x14ac:dyDescent="0.3">
      <c r="C263" s="122" t="s">
        <v>14</v>
      </c>
      <c r="E263" s="138">
        <f>'Consolidated Results'!C12</f>
        <v>0</v>
      </c>
      <c r="F263" s="138">
        <f>'Consolidated Results'!D12</f>
        <v>0</v>
      </c>
      <c r="G263" s="138">
        <f>'Consolidated Results'!E12</f>
        <v>0</v>
      </c>
      <c r="H263" s="138">
        <f>'Consolidated Results'!F12</f>
        <v>0</v>
      </c>
    </row>
    <row r="264" spans="2:11" x14ac:dyDescent="0.3">
      <c r="C264" s="122" t="s">
        <v>186</v>
      </c>
      <c r="E264" s="137">
        <f>E262+E263</f>
        <v>0</v>
      </c>
      <c r="F264" s="137">
        <f t="shared" ref="F264:H264" si="0">F262+F263</f>
        <v>0</v>
      </c>
      <c r="G264" s="137">
        <f t="shared" si="0"/>
        <v>0</v>
      </c>
      <c r="H264" s="137">
        <f t="shared" si="0"/>
        <v>0</v>
      </c>
    </row>
    <row r="265" spans="2:11" x14ac:dyDescent="0.3">
      <c r="E265" s="137"/>
      <c r="F265" s="137"/>
      <c r="G265" s="137"/>
      <c r="H265" s="137"/>
    </row>
    <row r="266" spans="2:11" x14ac:dyDescent="0.3">
      <c r="E266" s="130"/>
      <c r="F266" s="130"/>
      <c r="G266" s="130"/>
      <c r="H266" s="130"/>
      <c r="J266" s="144" t="s">
        <v>85</v>
      </c>
    </row>
    <row r="267" spans="2:11" x14ac:dyDescent="0.3">
      <c r="E267" s="130"/>
      <c r="F267" s="130"/>
      <c r="G267" s="130"/>
      <c r="H267" s="130"/>
    </row>
    <row r="268" spans="2:11" ht="16.5" x14ac:dyDescent="0.3">
      <c r="B268" s="127" t="s">
        <v>177</v>
      </c>
      <c r="E268" s="135" t="s">
        <v>21</v>
      </c>
      <c r="F268" s="135" t="s">
        <v>0</v>
      </c>
      <c r="G268" s="135" t="s">
        <v>1</v>
      </c>
      <c r="H268" s="135" t="s">
        <v>176</v>
      </c>
    </row>
    <row r="269" spans="2:11" x14ac:dyDescent="0.3">
      <c r="C269" s="122" t="s">
        <v>4</v>
      </c>
      <c r="E269" s="137">
        <f>'Consolidated Results'!C29+'Consolidated Results'!C17</f>
        <v>0</v>
      </c>
      <c r="F269" s="137">
        <f>'Consolidated Results'!D29+'Consolidated Results'!D17</f>
        <v>0</v>
      </c>
      <c r="G269" s="137">
        <f>'Consolidated Results'!E29+'Consolidated Results'!E17</f>
        <v>0</v>
      </c>
      <c r="H269" s="137">
        <f>'Consolidated Results'!F29+'Consolidated Results'!F17</f>
        <v>0</v>
      </c>
    </row>
    <row r="270" spans="2:11" x14ac:dyDescent="0.3">
      <c r="C270" s="122" t="s">
        <v>5</v>
      </c>
      <c r="E270" s="137">
        <f>'Consolidated Results'!C30+'Consolidated Results'!C18</f>
        <v>0</v>
      </c>
      <c r="F270" s="137">
        <f>'Consolidated Results'!D30+'Consolidated Results'!D18</f>
        <v>0</v>
      </c>
      <c r="G270" s="137">
        <f>'Consolidated Results'!E30+'Consolidated Results'!E18</f>
        <v>0</v>
      </c>
      <c r="H270" s="137">
        <f>'Consolidated Results'!F30+'Consolidated Results'!F18</f>
        <v>0</v>
      </c>
    </row>
    <row r="271" spans="2:11" x14ac:dyDescent="0.3">
      <c r="C271" s="122" t="s">
        <v>7</v>
      </c>
      <c r="E271" s="137">
        <f>'Consolidated Results'!C31+'Consolidated Results'!C19</f>
        <v>0</v>
      </c>
      <c r="F271" s="137">
        <f>'Consolidated Results'!D31+'Consolidated Results'!D19</f>
        <v>0</v>
      </c>
      <c r="G271" s="137">
        <f>'Consolidated Results'!E31+'Consolidated Results'!E19</f>
        <v>0</v>
      </c>
      <c r="H271" s="137">
        <f>'Consolidated Results'!F31+'Consolidated Results'!F19</f>
        <v>0</v>
      </c>
    </row>
    <row r="272" spans="2:11" x14ac:dyDescent="0.3">
      <c r="C272" s="122" t="s">
        <v>6</v>
      </c>
      <c r="E272" s="137">
        <f>'Consolidated Results'!C32</f>
        <v>0</v>
      </c>
      <c r="F272" s="137">
        <f>'Consolidated Results'!D32</f>
        <v>0</v>
      </c>
      <c r="G272" s="137">
        <f>'Consolidated Results'!E32</f>
        <v>0</v>
      </c>
      <c r="H272" s="137">
        <f>'Consolidated Results'!F32</f>
        <v>0</v>
      </c>
    </row>
    <row r="273" spans="2:10" x14ac:dyDescent="0.3">
      <c r="C273" s="122" t="s">
        <v>8</v>
      </c>
      <c r="E273" s="137">
        <f>'Consolidated Results'!C33</f>
        <v>0</v>
      </c>
      <c r="F273" s="137">
        <f>'Consolidated Results'!D33</f>
        <v>0</v>
      </c>
      <c r="G273" s="137">
        <f>'Consolidated Results'!E33</f>
        <v>0</v>
      </c>
      <c r="H273" s="137">
        <f>'Consolidated Results'!F33</f>
        <v>0</v>
      </c>
    </row>
    <row r="274" spans="2:10" x14ac:dyDescent="0.3">
      <c r="C274" s="122" t="s">
        <v>12</v>
      </c>
      <c r="E274" s="138">
        <f>'Consolidated Results'!C34</f>
        <v>0</v>
      </c>
      <c r="F274" s="138">
        <f>'Consolidated Results'!D34</f>
        <v>0</v>
      </c>
      <c r="G274" s="138">
        <f>'Consolidated Results'!E34</f>
        <v>0</v>
      </c>
      <c r="H274" s="138">
        <f>'Consolidated Results'!F34</f>
        <v>0</v>
      </c>
    </row>
    <row r="275" spans="2:10" x14ac:dyDescent="0.3">
      <c r="C275" s="122" t="s">
        <v>186</v>
      </c>
      <c r="E275" s="139">
        <f>SUM(E269:E274)</f>
        <v>0</v>
      </c>
      <c r="F275" s="139">
        <f t="shared" ref="F275:H275" si="1">SUM(F269:F274)</f>
        <v>0</v>
      </c>
      <c r="G275" s="139">
        <f t="shared" si="1"/>
        <v>0</v>
      </c>
      <c r="H275" s="139">
        <f t="shared" si="1"/>
        <v>0</v>
      </c>
    </row>
    <row r="276" spans="2:10" x14ac:dyDescent="0.3">
      <c r="E276" s="139"/>
      <c r="F276" s="139"/>
      <c r="G276" s="139"/>
      <c r="H276" s="139"/>
    </row>
    <row r="278" spans="2:10" x14ac:dyDescent="0.3">
      <c r="J278" s="143" t="s">
        <v>184</v>
      </c>
    </row>
    <row r="279" spans="2:10" ht="16.5" x14ac:dyDescent="0.3">
      <c r="B279" s="127" t="s">
        <v>182</v>
      </c>
      <c r="E279" s="135" t="s">
        <v>21</v>
      </c>
      <c r="F279" s="135" t="s">
        <v>0</v>
      </c>
      <c r="G279" s="135" t="s">
        <v>1</v>
      </c>
      <c r="H279" s="135" t="s">
        <v>176</v>
      </c>
    </row>
    <row r="280" spans="2:10" x14ac:dyDescent="0.3">
      <c r="C280" s="122" t="s">
        <v>187</v>
      </c>
      <c r="E280" s="139">
        <f>E264-E275</f>
        <v>0</v>
      </c>
      <c r="F280" s="139">
        <f>F264-F275</f>
        <v>0</v>
      </c>
      <c r="G280" s="139">
        <f>G264-G275</f>
        <v>0</v>
      </c>
      <c r="H280" s="139">
        <f>H264-H275</f>
        <v>0</v>
      </c>
    </row>
    <row r="281" spans="2:10" x14ac:dyDescent="0.3">
      <c r="C281" s="122" t="s">
        <v>183</v>
      </c>
      <c r="E281" s="139">
        <f>E280</f>
        <v>0</v>
      </c>
      <c r="F281" s="139">
        <f>F280+E281</f>
        <v>0</v>
      </c>
      <c r="G281" s="139">
        <f>G280+F281</f>
        <v>0</v>
      </c>
      <c r="H281" s="139">
        <f>H280+G281</f>
        <v>0</v>
      </c>
    </row>
    <row r="282" spans="2:10" x14ac:dyDescent="0.3">
      <c r="E282" s="136"/>
      <c r="F282" s="136"/>
      <c r="G282" s="136"/>
      <c r="H282" s="136"/>
    </row>
    <row r="283" spans="2:10" x14ac:dyDescent="0.3">
      <c r="E283" s="136"/>
      <c r="F283" s="136"/>
      <c r="G283" s="136"/>
      <c r="H283" s="136"/>
    </row>
    <row r="284" spans="2:10" x14ac:dyDescent="0.3">
      <c r="E284" s="136"/>
      <c r="F284" s="136"/>
      <c r="G284" s="136"/>
      <c r="H284" s="136"/>
    </row>
    <row r="285" spans="2:10" x14ac:dyDescent="0.3">
      <c r="E285" s="136"/>
      <c r="F285" s="136"/>
      <c r="G285" s="136"/>
      <c r="H285" s="136"/>
    </row>
    <row r="287" spans="2:10" x14ac:dyDescent="0.3">
      <c r="B287" s="134" t="s">
        <v>178</v>
      </c>
    </row>
    <row r="288" spans="2:10" x14ac:dyDescent="0.3">
      <c r="C288" s="129" t="s">
        <v>179</v>
      </c>
      <c r="H288" s="140" t="str">
        <f>IF(('Consolidated Results'!F43="N/A"),"",'Consolidated Results'!F43)</f>
        <v/>
      </c>
    </row>
    <row r="289" spans="2:11" x14ac:dyDescent="0.3">
      <c r="C289" s="129" t="s">
        <v>181</v>
      </c>
      <c r="H289" s="164" t="str">
        <f>IF(ISERROR('Consolidated Results'!F48*12),"",'Consolidated Results'!F48*12)</f>
        <v/>
      </c>
    </row>
    <row r="290" spans="2:11" x14ac:dyDescent="0.3">
      <c r="C290" s="122" t="s">
        <v>180</v>
      </c>
      <c r="H290" s="141" t="str">
        <f>IF(ISERROR(SUM(E264:H264)/SUM(E275:H275))," ",(SUM(E264:H264)/SUM(E275:H275)))</f>
        <v xml:space="preserve"> </v>
      </c>
      <c r="J290" s="180" t="str">
        <f>"In the first three years the project returns "&amp;TEXT(H290,"#.0")&amp;" for every 1 invested."</f>
        <v>In the first three years the project returns   for every 1 invested.</v>
      </c>
      <c r="K290" s="180"/>
    </row>
    <row r="291" spans="2:11" x14ac:dyDescent="0.3">
      <c r="C291" s="122" t="s">
        <v>48</v>
      </c>
      <c r="H291" s="165">
        <f>'Consolidated Results'!F46</f>
        <v>0</v>
      </c>
      <c r="J291" s="180"/>
      <c r="K291" s="180"/>
    </row>
    <row r="292" spans="2:11" x14ac:dyDescent="0.3">
      <c r="C292" s="122" t="s">
        <v>50</v>
      </c>
      <c r="H292" s="165">
        <f>(E275+F275+G275+H275)/3</f>
        <v>0</v>
      </c>
      <c r="J292" s="180"/>
      <c r="K292" s="180"/>
    </row>
    <row r="293" spans="2:11" x14ac:dyDescent="0.3">
      <c r="C293" s="122" t="s">
        <v>220</v>
      </c>
      <c r="H293" s="165">
        <f>(E264+F264+G264+H264)/3</f>
        <v>0</v>
      </c>
      <c r="J293" s="180"/>
      <c r="K293" s="180"/>
    </row>
    <row r="294" spans="2:11" ht="15.75" customHeight="1" x14ac:dyDescent="0.3">
      <c r="C294" s="122" t="s">
        <v>51</v>
      </c>
      <c r="H294" s="142" t="str">
        <f>IF(ISERROR(IRR(E280:H280)),"",IRR(E280:H280))</f>
        <v/>
      </c>
      <c r="J294" s="180"/>
      <c r="K294" s="180"/>
    </row>
    <row r="295" spans="2:11" x14ac:dyDescent="0.3">
      <c r="C295" s="122" t="s">
        <v>226</v>
      </c>
      <c r="H295" s="177">
        <f>'Detailed Flows'!D8</f>
        <v>7.0000000000000007E-2</v>
      </c>
    </row>
    <row r="299" spans="2:11" ht="24.75" x14ac:dyDescent="0.45">
      <c r="B299" s="124" t="s">
        <v>188</v>
      </c>
    </row>
    <row r="302" spans="2:11" x14ac:dyDescent="0.3">
      <c r="B302" s="178" t="s">
        <v>189</v>
      </c>
      <c r="C302" s="178"/>
      <c r="D302" s="178"/>
      <c r="E302" s="178"/>
      <c r="F302" s="178"/>
      <c r="G302" s="178"/>
      <c r="H302" s="178"/>
    </row>
    <row r="303" spans="2:11" x14ac:dyDescent="0.3">
      <c r="B303" s="178"/>
      <c r="C303" s="178"/>
      <c r="D303" s="178"/>
      <c r="E303" s="178"/>
      <c r="F303" s="178"/>
      <c r="G303" s="178"/>
      <c r="H303" s="178"/>
    </row>
    <row r="304" spans="2:11" x14ac:dyDescent="0.3">
      <c r="B304" s="178"/>
      <c r="C304" s="178"/>
      <c r="D304" s="178"/>
      <c r="E304" s="178"/>
      <c r="F304" s="178"/>
      <c r="G304" s="178"/>
      <c r="H304" s="178"/>
    </row>
    <row r="305" spans="2:8" x14ac:dyDescent="0.3">
      <c r="B305" s="178"/>
      <c r="C305" s="178"/>
      <c r="D305" s="178"/>
      <c r="E305" s="178"/>
      <c r="F305" s="178"/>
      <c r="G305" s="178"/>
      <c r="H305" s="178"/>
    </row>
    <row r="306" spans="2:8" x14ac:dyDescent="0.3">
      <c r="B306" s="178"/>
      <c r="C306" s="178"/>
      <c r="D306" s="178"/>
      <c r="E306" s="178"/>
      <c r="F306" s="178"/>
      <c r="G306" s="178"/>
      <c r="H306" s="178"/>
    </row>
    <row r="307" spans="2:8" x14ac:dyDescent="0.3">
      <c r="B307" s="178"/>
      <c r="C307" s="178"/>
      <c r="D307" s="178"/>
      <c r="E307" s="178"/>
      <c r="F307" s="178"/>
      <c r="G307" s="178"/>
      <c r="H307" s="178"/>
    </row>
    <row r="309" spans="2:8" ht="15.75" customHeight="1" x14ac:dyDescent="0.3"/>
    <row r="311" spans="2:8" x14ac:dyDescent="0.3">
      <c r="B311" s="182" t="s">
        <v>228</v>
      </c>
      <c r="C311" s="182"/>
      <c r="D311" s="182"/>
      <c r="E311" s="182"/>
      <c r="F311" s="182"/>
      <c r="G311" s="182"/>
    </row>
    <row r="314" spans="2:8" x14ac:dyDescent="0.3">
      <c r="B314" s="125"/>
      <c r="C314" s="125"/>
      <c r="D314" s="125"/>
      <c r="E314" s="125"/>
      <c r="F314" s="125"/>
      <c r="G314" s="125"/>
      <c r="H314" s="125"/>
    </row>
    <row r="315" spans="2:8" x14ac:dyDescent="0.3">
      <c r="H315" s="125"/>
    </row>
    <row r="332" spans="2:2" x14ac:dyDescent="0.3">
      <c r="B332" s="122" t="s">
        <v>86</v>
      </c>
    </row>
    <row r="333" spans="2:2" x14ac:dyDescent="0.3">
      <c r="B333" s="122" t="s">
        <v>123</v>
      </c>
    </row>
    <row r="334" spans="2:2" x14ac:dyDescent="0.3">
      <c r="B334" s="122" t="s">
        <v>124</v>
      </c>
    </row>
    <row r="335" spans="2:2" x14ac:dyDescent="0.3">
      <c r="B335" s="122" t="s">
        <v>111</v>
      </c>
    </row>
    <row r="339" spans="2:2" x14ac:dyDescent="0.3">
      <c r="B339" s="147" t="s">
        <v>125</v>
      </c>
    </row>
  </sheetData>
  <mergeCells count="71">
    <mergeCell ref="B31:K38"/>
    <mergeCell ref="B39:K41"/>
    <mergeCell ref="J99:K106"/>
    <mergeCell ref="C117:G119"/>
    <mergeCell ref="B1:D2"/>
    <mergeCell ref="B21:E21"/>
    <mergeCell ref="B22:E22"/>
    <mergeCell ref="C13:J14"/>
    <mergeCell ref="C16:J17"/>
    <mergeCell ref="J87:K93"/>
    <mergeCell ref="B48:H53"/>
    <mergeCell ref="J48:K51"/>
    <mergeCell ref="B55:H56"/>
    <mergeCell ref="J61:K65"/>
    <mergeCell ref="B43:K44"/>
    <mergeCell ref="C242:G243"/>
    <mergeCell ref="C226:G227"/>
    <mergeCell ref="C228:G229"/>
    <mergeCell ref="C230:G231"/>
    <mergeCell ref="C232:G233"/>
    <mergeCell ref="C240:G241"/>
    <mergeCell ref="B134:H137"/>
    <mergeCell ref="B112:H115"/>
    <mergeCell ref="B87:H89"/>
    <mergeCell ref="B99:H101"/>
    <mergeCell ref="C59:G60"/>
    <mergeCell ref="C61:G62"/>
    <mergeCell ref="C63:G64"/>
    <mergeCell ref="C68:G69"/>
    <mergeCell ref="C70:G71"/>
    <mergeCell ref="C120:G122"/>
    <mergeCell ref="C125:G126"/>
    <mergeCell ref="C127:G129"/>
    <mergeCell ref="C72:G73"/>
    <mergeCell ref="B311:G311"/>
    <mergeCell ref="B302:H307"/>
    <mergeCell ref="J262:K262"/>
    <mergeCell ref="C139:G140"/>
    <mergeCell ref="C77:G78"/>
    <mergeCell ref="C79:G80"/>
    <mergeCell ref="C81:G82"/>
    <mergeCell ref="C93:G94"/>
    <mergeCell ref="C106:G107"/>
    <mergeCell ref="C141:G142"/>
    <mergeCell ref="C143:G144"/>
    <mergeCell ref="C156:G157"/>
    <mergeCell ref="C168:G169"/>
    <mergeCell ref="C197:G198"/>
    <mergeCell ref="J134:K140"/>
    <mergeCell ref="J112:K121"/>
    <mergeCell ref="J290:K294"/>
    <mergeCell ref="J231:K235"/>
    <mergeCell ref="B237:H238"/>
    <mergeCell ref="B192:H195"/>
    <mergeCell ref="J186:K192"/>
    <mergeCell ref="B186:H188"/>
    <mergeCell ref="J200:K206"/>
    <mergeCell ref="B206:H209"/>
    <mergeCell ref="J247:K249"/>
    <mergeCell ref="B247:H249"/>
    <mergeCell ref="B219:H222"/>
    <mergeCell ref="C199:G200"/>
    <mergeCell ref="C201:G202"/>
    <mergeCell ref="C211:G212"/>
    <mergeCell ref="C214:G215"/>
    <mergeCell ref="C224:G225"/>
    <mergeCell ref="B174:H175"/>
    <mergeCell ref="J174:K178"/>
    <mergeCell ref="B162:H164"/>
    <mergeCell ref="B149:H152"/>
    <mergeCell ref="J154:K159"/>
  </mergeCells>
  <pageMargins left="0.8" right="0.65" top="1" bottom="0.8" header="0.25" footer="0.25"/>
  <pageSetup orientation="portrait" horizontalDpi="4294967293" r:id="rId1"/>
  <headerFooter>
    <oddHeader>&amp;R&amp;"Avenir Light,Bold"&amp;8&amp;KD9291BROI Business Case Tool</oddHeader>
    <oddFooter>&amp;L&amp;"Avenir Heavy,Regular"&amp;8&amp;KD9291BNcleusResearch.com&amp;R&amp;"Avenir Heavy,Regular"&amp;8&amp;KD9291B&amp;P</oddFooter>
  </headerFooter>
  <rowBreaks count="4" manualBreakCount="4">
    <brk id="45" max="16383" man="1"/>
    <brk id="183" min="1" max="10" man="1"/>
    <brk id="256" max="16383" man="1"/>
    <brk id="29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132"/>
  <sheetViews>
    <sheetView showGridLines="0" zoomScaleNormal="100" zoomScaleSheetLayoutView="100" zoomScalePageLayoutView="132" workbookViewId="0"/>
  </sheetViews>
  <sheetFormatPr defaultColWidth="8.85546875" defaultRowHeight="9.75" customHeight="1" x14ac:dyDescent="0.2"/>
  <cols>
    <col min="1" max="1" width="2.140625" style="1" customWidth="1"/>
    <col min="2" max="2" width="3.42578125" style="2" customWidth="1"/>
    <col min="3" max="3" width="32.28515625" style="1" customWidth="1"/>
    <col min="4" max="8" width="14.140625" style="1" customWidth="1"/>
    <col min="9" max="13" width="8.85546875" style="1"/>
    <col min="14" max="14" width="11.7109375" style="1" customWidth="1"/>
    <col min="15" max="16384" width="8.85546875" style="1"/>
  </cols>
  <sheetData>
    <row r="1" spans="2:15" s="4" customFormat="1" ht="10.5" customHeight="1" x14ac:dyDescent="0.2">
      <c r="B1" s="1"/>
      <c r="C1" s="1"/>
      <c r="D1" s="1"/>
      <c r="E1" s="1"/>
      <c r="F1" s="1"/>
      <c r="G1" s="1"/>
      <c r="H1" s="1"/>
      <c r="L1" s="3"/>
      <c r="M1" s="3"/>
      <c r="N1" s="3"/>
      <c r="O1" s="3"/>
    </row>
    <row r="2" spans="2:15" s="4" customFormat="1" ht="15" customHeight="1" x14ac:dyDescent="0.2">
      <c r="B2" s="110" t="s">
        <v>126</v>
      </c>
      <c r="C2" s="97"/>
      <c r="D2" s="97"/>
      <c r="E2" s="97"/>
      <c r="F2" s="97"/>
      <c r="G2" s="97"/>
      <c r="H2" s="97"/>
      <c r="L2" s="3"/>
      <c r="M2" s="3"/>
      <c r="N2" s="3"/>
      <c r="O2" s="3"/>
    </row>
    <row r="3" spans="2:15" s="4" customFormat="1" ht="13.5" customHeight="1" x14ac:dyDescent="0.25">
      <c r="B3" s="27"/>
      <c r="C3" s="28"/>
      <c r="D3" s="28"/>
      <c r="E3" s="28"/>
      <c r="F3" s="28"/>
      <c r="G3" s="28"/>
      <c r="H3" s="28"/>
      <c r="L3" s="3"/>
      <c r="M3" s="3"/>
      <c r="N3" s="3"/>
      <c r="O3" s="3"/>
    </row>
    <row r="4" spans="2:15" s="4" customFormat="1" ht="10.5" customHeight="1" x14ac:dyDescent="0.2">
      <c r="B4" s="30" t="s">
        <v>44</v>
      </c>
      <c r="C4" s="31"/>
      <c r="D4" s="192">
        <v>0.45</v>
      </c>
      <c r="E4" s="192"/>
      <c r="F4" s="32"/>
      <c r="G4" s="30"/>
      <c r="H4" s="1"/>
      <c r="L4" s="3"/>
      <c r="M4" s="3"/>
      <c r="N4" s="3"/>
      <c r="O4" s="3"/>
    </row>
    <row r="5" spans="2:15" s="4" customFormat="1" ht="5.0999999999999996" customHeight="1" x14ac:dyDescent="0.2">
      <c r="B5" s="30"/>
      <c r="C5" s="31"/>
      <c r="D5" s="33"/>
      <c r="E5" s="33"/>
      <c r="F5" s="32"/>
      <c r="G5" s="30"/>
      <c r="H5" s="1"/>
      <c r="L5" s="3"/>
      <c r="M5" s="3"/>
      <c r="N5" s="3"/>
      <c r="O5" s="3"/>
    </row>
    <row r="6" spans="2:15" s="4" customFormat="1" ht="10.5" customHeight="1" x14ac:dyDescent="0.2">
      <c r="B6" s="30" t="s">
        <v>72</v>
      </c>
      <c r="C6" s="31"/>
      <c r="D6" s="193">
        <v>5</v>
      </c>
      <c r="E6" s="193"/>
      <c r="F6" s="31"/>
      <c r="G6" s="31"/>
      <c r="M6" s="3"/>
      <c r="N6" s="3"/>
      <c r="O6" s="3"/>
    </row>
    <row r="7" spans="2:15" s="4" customFormat="1" ht="5.0999999999999996" customHeight="1" x14ac:dyDescent="0.2">
      <c r="B7" s="30"/>
      <c r="C7" s="31"/>
      <c r="D7" s="34"/>
      <c r="E7" s="34"/>
      <c r="F7" s="31"/>
      <c r="G7" s="31"/>
      <c r="M7" s="3"/>
      <c r="N7" s="3"/>
      <c r="O7" s="3"/>
    </row>
    <row r="8" spans="2:15" s="4" customFormat="1" ht="10.5" customHeight="1" x14ac:dyDescent="0.2">
      <c r="B8" s="30" t="s">
        <v>52</v>
      </c>
      <c r="C8" s="31"/>
      <c r="D8" s="191">
        <v>7.0000000000000007E-2</v>
      </c>
      <c r="E8" s="191"/>
      <c r="F8" s="32"/>
      <c r="G8" s="30"/>
      <c r="M8" s="3"/>
      <c r="N8" s="3"/>
      <c r="O8" s="3"/>
    </row>
    <row r="9" spans="2:15" s="4" customFormat="1" ht="5.0999999999999996" customHeight="1" x14ac:dyDescent="0.2">
      <c r="B9" s="30"/>
      <c r="C9" s="31"/>
      <c r="D9" s="34"/>
      <c r="E9" s="34"/>
      <c r="F9" s="31"/>
      <c r="G9" s="31"/>
      <c r="M9" s="3"/>
      <c r="N9" s="3"/>
      <c r="O9" s="3"/>
    </row>
    <row r="10" spans="2:15" s="4" customFormat="1" ht="10.5" customHeight="1" x14ac:dyDescent="0.2">
      <c r="B10" s="30" t="s">
        <v>116</v>
      </c>
      <c r="C10" s="31"/>
      <c r="D10" s="194">
        <v>0</v>
      </c>
      <c r="E10" s="194"/>
      <c r="F10" s="35">
        <f>D10/12</f>
        <v>0</v>
      </c>
      <c r="G10" s="31"/>
      <c r="M10" s="3"/>
      <c r="N10" s="3"/>
      <c r="O10" s="3"/>
    </row>
    <row r="11" spans="2:15" s="4" customFormat="1" ht="10.5" customHeight="1" x14ac:dyDescent="0.2">
      <c r="B11" s="31"/>
      <c r="C11" s="31"/>
      <c r="D11" s="31"/>
      <c r="E11" s="31"/>
      <c r="F11" s="31"/>
      <c r="G11" s="31"/>
      <c r="M11" s="3"/>
      <c r="N11" s="3"/>
      <c r="O11" s="3"/>
    </row>
    <row r="12" spans="2:15" s="4" customFormat="1" ht="10.5" customHeight="1" x14ac:dyDescent="0.2">
      <c r="M12" s="3"/>
      <c r="N12" s="3"/>
      <c r="O12" s="3"/>
    </row>
    <row r="13" spans="2:15" s="4" customFormat="1" ht="10.5" customHeight="1" x14ac:dyDescent="0.2">
      <c r="M13" s="3"/>
      <c r="N13" s="3"/>
      <c r="O13" s="3"/>
    </row>
    <row r="14" spans="2:15" s="4" customFormat="1" ht="15" customHeight="1" x14ac:dyDescent="0.2">
      <c r="B14" s="111" t="s">
        <v>36</v>
      </c>
      <c r="C14" s="98"/>
      <c r="D14" s="98"/>
      <c r="E14" s="98"/>
      <c r="F14" s="98"/>
      <c r="G14" s="98"/>
      <c r="H14" s="98"/>
      <c r="M14" s="3"/>
      <c r="N14" s="3"/>
      <c r="O14" s="3"/>
    </row>
    <row r="15" spans="2:15" s="4" customFormat="1" ht="10.5" customHeight="1" x14ac:dyDescent="0.25">
      <c r="H15" s="18"/>
      <c r="M15" s="3"/>
      <c r="N15" s="3"/>
      <c r="O15" s="3"/>
    </row>
    <row r="16" spans="2:15" ht="10.5" customHeight="1" x14ac:dyDescent="0.2">
      <c r="B16" s="57" t="s">
        <v>22</v>
      </c>
      <c r="C16" s="58"/>
      <c r="D16" s="59" t="s">
        <v>21</v>
      </c>
      <c r="E16" s="59" t="s">
        <v>0</v>
      </c>
      <c r="F16" s="59" t="s">
        <v>1</v>
      </c>
      <c r="G16" s="60" t="s">
        <v>2</v>
      </c>
      <c r="H16" s="59" t="s">
        <v>9</v>
      </c>
      <c r="K16" s="19"/>
      <c r="L16" s="5"/>
    </row>
    <row r="17" spans="2:15" s="30" customFormat="1" ht="10.5" customHeight="1" x14ac:dyDescent="0.15">
      <c r="B17" s="43" t="s">
        <v>59</v>
      </c>
      <c r="C17" s="43"/>
      <c r="D17" s="54">
        <f>'Build the Business Case'!H198</f>
        <v>0</v>
      </c>
      <c r="E17" s="44">
        <v>0</v>
      </c>
      <c r="F17" s="44">
        <v>0</v>
      </c>
      <c r="G17" s="44">
        <v>0</v>
      </c>
      <c r="H17" s="45">
        <f t="shared" ref="H17:H22" si="0">SUM(D17:G17)</f>
        <v>0</v>
      </c>
      <c r="K17" s="52"/>
    </row>
    <row r="18" spans="2:15" s="30" customFormat="1" ht="10.5" customHeight="1" x14ac:dyDescent="0.15">
      <c r="B18" s="43" t="s">
        <v>199</v>
      </c>
      <c r="C18" s="43"/>
      <c r="D18" s="56">
        <f>'Build the Business Case'!H200</f>
        <v>0</v>
      </c>
      <c r="E18" s="44">
        <v>0</v>
      </c>
      <c r="F18" s="44">
        <v>0</v>
      </c>
      <c r="G18" s="44">
        <v>0</v>
      </c>
      <c r="H18" s="45">
        <f t="shared" si="0"/>
        <v>0</v>
      </c>
      <c r="K18" s="51"/>
    </row>
    <row r="19" spans="2:15" s="30" customFormat="1" ht="10.5" customHeight="1" x14ac:dyDescent="0.15">
      <c r="B19" s="43" t="s">
        <v>201</v>
      </c>
      <c r="C19" s="43"/>
      <c r="D19" s="56">
        <f>'Build the Business Case'!H202</f>
        <v>0</v>
      </c>
      <c r="E19" s="56">
        <f>D19</f>
        <v>0</v>
      </c>
      <c r="F19" s="56">
        <f>E19</f>
        <v>0</v>
      </c>
      <c r="G19" s="154">
        <v>0</v>
      </c>
      <c r="H19" s="45">
        <f t="shared" si="0"/>
        <v>0</v>
      </c>
      <c r="K19" s="51"/>
    </row>
    <row r="20" spans="2:15" s="30" customFormat="1" ht="10.5" customHeight="1" x14ac:dyDescent="0.15">
      <c r="B20" s="32" t="s">
        <v>12</v>
      </c>
      <c r="C20" s="32"/>
      <c r="D20" s="44">
        <v>0</v>
      </c>
      <c r="E20" s="44">
        <v>0</v>
      </c>
      <c r="F20" s="44">
        <v>0</v>
      </c>
      <c r="G20" s="44">
        <v>0</v>
      </c>
      <c r="H20" s="45">
        <f t="shared" si="0"/>
        <v>0</v>
      </c>
    </row>
    <row r="21" spans="2:15" s="30" customFormat="1" ht="10.5" customHeight="1" x14ac:dyDescent="0.15">
      <c r="B21" s="112" t="s">
        <v>12</v>
      </c>
      <c r="C21" s="113"/>
      <c r="D21" s="114">
        <v>0</v>
      </c>
      <c r="E21" s="114">
        <v>0</v>
      </c>
      <c r="F21" s="114">
        <f>E21</f>
        <v>0</v>
      </c>
      <c r="G21" s="114">
        <f>F21</f>
        <v>0</v>
      </c>
      <c r="H21" s="115">
        <f t="shared" si="0"/>
        <v>0</v>
      </c>
    </row>
    <row r="22" spans="2:15" s="30" customFormat="1" ht="10.5" customHeight="1" x14ac:dyDescent="0.15">
      <c r="B22" s="30" t="s">
        <v>35</v>
      </c>
      <c r="D22" s="45">
        <f>SUM(D17:D21)</f>
        <v>0</v>
      </c>
      <c r="E22" s="45">
        <f>SUM(E17:E21)</f>
        <v>0</v>
      </c>
      <c r="F22" s="45">
        <f>SUM(F17:F21)</f>
        <v>0</v>
      </c>
      <c r="G22" s="45">
        <f>SUM(G17:G21)</f>
        <v>0</v>
      </c>
      <c r="H22" s="45">
        <f t="shared" si="0"/>
        <v>0</v>
      </c>
    </row>
    <row r="23" spans="2:15" ht="10.5" customHeight="1" x14ac:dyDescent="0.2">
      <c r="H23" s="20"/>
    </row>
    <row r="24" spans="2:15" ht="10.5" customHeight="1" x14ac:dyDescent="0.2">
      <c r="B24" s="57" t="s">
        <v>61</v>
      </c>
      <c r="C24" s="58"/>
      <c r="D24" s="59" t="s">
        <v>21</v>
      </c>
      <c r="E24" s="59" t="s">
        <v>0</v>
      </c>
      <c r="F24" s="59" t="s">
        <v>1</v>
      </c>
      <c r="G24" s="60" t="s">
        <v>2</v>
      </c>
      <c r="H24" s="59" t="s">
        <v>58</v>
      </c>
    </row>
    <row r="25" spans="2:15" s="30" customFormat="1" ht="10.5" customHeight="1" x14ac:dyDescent="0.15">
      <c r="B25" s="32" t="s">
        <v>80</v>
      </c>
      <c r="C25" s="32"/>
      <c r="D25" s="54">
        <v>0</v>
      </c>
      <c r="E25" s="55">
        <f>D25/D6</f>
        <v>0</v>
      </c>
      <c r="F25" s="55">
        <f>E25</f>
        <v>0</v>
      </c>
      <c r="G25" s="55">
        <f>F25</f>
        <v>0</v>
      </c>
      <c r="H25" s="55">
        <f>D25-E25-F25-G25</f>
        <v>0</v>
      </c>
    </row>
    <row r="26" spans="2:15" s="30" customFormat="1" ht="10.5" customHeight="1" x14ac:dyDescent="0.15">
      <c r="B26" s="32" t="s">
        <v>53</v>
      </c>
      <c r="C26" s="32"/>
      <c r="D26" s="44">
        <v>0</v>
      </c>
      <c r="E26" s="55">
        <f>D26/D6</f>
        <v>0</v>
      </c>
      <c r="F26" s="55">
        <f>E26</f>
        <v>0</v>
      </c>
      <c r="G26" s="55">
        <f>F26</f>
        <v>0</v>
      </c>
      <c r="H26" s="55">
        <f>D26-E26-F26-G26</f>
        <v>0</v>
      </c>
    </row>
    <row r="27" spans="2:15" s="30" customFormat="1" ht="10.5" customHeight="1" x14ac:dyDescent="0.15">
      <c r="B27" s="32" t="s">
        <v>54</v>
      </c>
      <c r="C27" s="32"/>
      <c r="D27" s="54"/>
      <c r="E27" s="50">
        <v>0</v>
      </c>
      <c r="F27" s="55">
        <f>E27/D6</f>
        <v>0</v>
      </c>
      <c r="G27" s="55">
        <f>F27</f>
        <v>0</v>
      </c>
      <c r="H27" s="55">
        <f>E27-F27-G27</f>
        <v>0</v>
      </c>
    </row>
    <row r="28" spans="2:15" s="30" customFormat="1" ht="10.5" customHeight="1" x14ac:dyDescent="0.15">
      <c r="B28" s="32" t="s">
        <v>55</v>
      </c>
      <c r="C28" s="32"/>
      <c r="D28" s="54"/>
      <c r="E28" s="54"/>
      <c r="F28" s="44">
        <v>0</v>
      </c>
      <c r="G28" s="55">
        <f>F28/D6</f>
        <v>0</v>
      </c>
      <c r="H28" s="55">
        <f>F28-G28</f>
        <v>0</v>
      </c>
      <c r="L28" s="51"/>
    </row>
    <row r="29" spans="2:15" s="30" customFormat="1" ht="10.5" customHeight="1" x14ac:dyDescent="0.15">
      <c r="B29" s="112" t="s">
        <v>56</v>
      </c>
      <c r="C29" s="113"/>
      <c r="D29" s="116"/>
      <c r="E29" s="116"/>
      <c r="F29" s="116"/>
      <c r="G29" s="114">
        <v>0</v>
      </c>
      <c r="H29" s="116">
        <f>G29</f>
        <v>0</v>
      </c>
      <c r="L29" s="51"/>
    </row>
    <row r="30" spans="2:15" s="30" customFormat="1" ht="10.5" customHeight="1" x14ac:dyDescent="0.15">
      <c r="B30" s="30" t="s">
        <v>34</v>
      </c>
      <c r="D30" s="45">
        <v>0</v>
      </c>
      <c r="E30" s="45">
        <f>E25+E26</f>
        <v>0</v>
      </c>
      <c r="F30" s="45">
        <f>F25+F26+F27</f>
        <v>0</v>
      </c>
      <c r="G30" s="45">
        <f>G25+G26+G27+G28</f>
        <v>0</v>
      </c>
      <c r="H30" s="45">
        <f>SUM(H25:H29)</f>
        <v>0</v>
      </c>
    </row>
    <row r="31" spans="2:15" ht="10.5" customHeight="1" x14ac:dyDescent="0.2">
      <c r="M31" s="19"/>
      <c r="N31" s="19"/>
      <c r="O31" s="19"/>
    </row>
    <row r="32" spans="2:15" ht="10.5" customHeight="1" x14ac:dyDescent="0.2">
      <c r="D32" s="5"/>
      <c r="E32" s="5"/>
      <c r="F32" s="5"/>
      <c r="G32" s="5"/>
      <c r="H32" s="20"/>
      <c r="M32" s="19"/>
      <c r="N32" s="19"/>
      <c r="O32" s="19"/>
    </row>
    <row r="33" spans="2:12" ht="10.5" customHeight="1" x14ac:dyDescent="0.2">
      <c r="B33" s="57" t="s">
        <v>23</v>
      </c>
      <c r="C33" s="58"/>
      <c r="D33" s="59" t="s">
        <v>21</v>
      </c>
      <c r="E33" s="59" t="s">
        <v>0</v>
      </c>
      <c r="F33" s="59" t="s">
        <v>1</v>
      </c>
      <c r="G33" s="60" t="s">
        <v>2</v>
      </c>
      <c r="H33" s="59" t="s">
        <v>9</v>
      </c>
      <c r="L33" s="19"/>
    </row>
    <row r="34" spans="2:12" s="30" customFormat="1" ht="10.5" customHeight="1" x14ac:dyDescent="0.15">
      <c r="B34" s="43" t="s">
        <v>38</v>
      </c>
      <c r="C34" s="43"/>
      <c r="D34" s="56">
        <f>'Build the Business Case'!H212</f>
        <v>0</v>
      </c>
      <c r="E34" s="44">
        <v>0</v>
      </c>
      <c r="F34" s="44">
        <v>0</v>
      </c>
      <c r="G34" s="44">
        <v>0</v>
      </c>
      <c r="H34" s="45">
        <f t="shared" ref="H34:H39" si="1">SUM(D34:G34)</f>
        <v>0</v>
      </c>
      <c r="L34" s="51"/>
    </row>
    <row r="35" spans="2:12" s="30" customFormat="1" ht="10.5" customHeight="1" x14ac:dyDescent="0.15">
      <c r="B35" s="46" t="s">
        <v>45</v>
      </c>
      <c r="C35" s="47"/>
      <c r="D35" s="155">
        <f>'Build the Business Case'!H213</f>
        <v>0</v>
      </c>
      <c r="E35" s="155">
        <f>D35</f>
        <v>0</v>
      </c>
      <c r="F35" s="155">
        <f>E35</f>
        <v>0</v>
      </c>
      <c r="G35" s="154">
        <v>0</v>
      </c>
      <c r="H35" s="156">
        <f t="shared" ref="H35" si="2">SUM(D35:G35)</f>
        <v>0</v>
      </c>
    </row>
    <row r="36" spans="2:12" s="30" customFormat="1" ht="10.5" customHeight="1" x14ac:dyDescent="0.15">
      <c r="B36" s="43" t="s">
        <v>82</v>
      </c>
      <c r="C36" s="43"/>
      <c r="D36" s="44">
        <v>0</v>
      </c>
      <c r="E36" s="56">
        <f>'Build the Business Case'!H215</f>
        <v>0</v>
      </c>
      <c r="F36" s="56">
        <f>E36</f>
        <v>0</v>
      </c>
      <c r="G36" s="56">
        <f>F36</f>
        <v>0</v>
      </c>
      <c r="H36" s="45">
        <f t="shared" si="1"/>
        <v>0</v>
      </c>
    </row>
    <row r="37" spans="2:12" s="30" customFormat="1" ht="10.5" customHeight="1" x14ac:dyDescent="0.15">
      <c r="B37" s="32" t="s">
        <v>12</v>
      </c>
      <c r="C37" s="32"/>
      <c r="D37" s="44">
        <v>0</v>
      </c>
      <c r="E37" s="44">
        <v>0</v>
      </c>
      <c r="F37" s="44">
        <v>0</v>
      </c>
      <c r="G37" s="44">
        <v>0</v>
      </c>
      <c r="H37" s="45">
        <f t="shared" si="1"/>
        <v>0</v>
      </c>
    </row>
    <row r="38" spans="2:12" s="30" customFormat="1" ht="10.5" customHeight="1" x14ac:dyDescent="0.15">
      <c r="B38" s="112" t="s">
        <v>45</v>
      </c>
      <c r="C38" s="113"/>
      <c r="D38" s="114">
        <v>0</v>
      </c>
      <c r="E38" s="114">
        <v>0</v>
      </c>
      <c r="F38" s="114">
        <f>E38</f>
        <v>0</v>
      </c>
      <c r="G38" s="114">
        <f>F38</f>
        <v>0</v>
      </c>
      <c r="H38" s="115">
        <f t="shared" si="1"/>
        <v>0</v>
      </c>
    </row>
    <row r="39" spans="2:12" s="30" customFormat="1" ht="10.5" customHeight="1" x14ac:dyDescent="0.15">
      <c r="B39" s="30" t="s">
        <v>33</v>
      </c>
      <c r="D39" s="45">
        <f>SUM(D34:D38)</f>
        <v>0</v>
      </c>
      <c r="E39" s="45">
        <f>SUM(E34:E38)</f>
        <v>0</v>
      </c>
      <c r="F39" s="45">
        <f>SUM(F34:F38)</f>
        <v>0</v>
      </c>
      <c r="G39" s="45">
        <f>SUM(G34:G38)</f>
        <v>0</v>
      </c>
      <c r="H39" s="45">
        <f t="shared" si="1"/>
        <v>0</v>
      </c>
    </row>
    <row r="40" spans="2:12" ht="10.5" customHeight="1" x14ac:dyDescent="0.2">
      <c r="D40" s="20"/>
      <c r="E40" s="20"/>
      <c r="F40" s="20"/>
      <c r="G40" s="20"/>
      <c r="H40" s="20"/>
    </row>
    <row r="41" spans="2:12" ht="10.5" customHeight="1" x14ac:dyDescent="0.2">
      <c r="B41" s="57" t="s">
        <v>60</v>
      </c>
      <c r="C41" s="58"/>
      <c r="D41" s="59" t="s">
        <v>21</v>
      </c>
      <c r="E41" s="59" t="s">
        <v>0</v>
      </c>
      <c r="F41" s="59" t="s">
        <v>1</v>
      </c>
      <c r="G41" s="60" t="s">
        <v>2</v>
      </c>
      <c r="H41" s="59" t="s">
        <v>58</v>
      </c>
    </row>
    <row r="42" spans="2:12" s="30" customFormat="1" ht="10.5" customHeight="1" x14ac:dyDescent="0.15">
      <c r="B42" s="32" t="s">
        <v>57</v>
      </c>
      <c r="C42" s="49"/>
      <c r="D42" s="54">
        <v>0</v>
      </c>
      <c r="E42" s="55">
        <f>D42/D6</f>
        <v>0</v>
      </c>
      <c r="F42" s="55">
        <f>E42</f>
        <v>0</v>
      </c>
      <c r="G42" s="55">
        <f>F42</f>
        <v>0</v>
      </c>
      <c r="H42" s="55">
        <f>D42-E42-F42-G42</f>
        <v>0</v>
      </c>
    </row>
    <row r="43" spans="2:12" s="30" customFormat="1" ht="10.5" customHeight="1" x14ac:dyDescent="0.15">
      <c r="B43" s="32" t="s">
        <v>53</v>
      </c>
      <c r="C43" s="49"/>
      <c r="D43" s="44">
        <v>0</v>
      </c>
      <c r="E43" s="55">
        <f>D43/D6</f>
        <v>0</v>
      </c>
      <c r="F43" s="55">
        <f>E43</f>
        <v>0</v>
      </c>
      <c r="G43" s="55">
        <f>F43</f>
        <v>0</v>
      </c>
      <c r="H43" s="55">
        <f>D43-E43-F43-G43</f>
        <v>0</v>
      </c>
    </row>
    <row r="44" spans="2:12" s="30" customFormat="1" ht="10.5" customHeight="1" x14ac:dyDescent="0.15">
      <c r="B44" s="32" t="s">
        <v>54</v>
      </c>
      <c r="C44" s="49"/>
      <c r="D44" s="54"/>
      <c r="E44" s="50">
        <v>0</v>
      </c>
      <c r="F44" s="55">
        <f>E44/D6</f>
        <v>0</v>
      </c>
      <c r="G44" s="55">
        <f>F44</f>
        <v>0</v>
      </c>
      <c r="H44" s="55">
        <f>E44-F44-G44</f>
        <v>0</v>
      </c>
    </row>
    <row r="45" spans="2:12" s="30" customFormat="1" ht="10.5" customHeight="1" x14ac:dyDescent="0.15">
      <c r="B45" s="32" t="s">
        <v>55</v>
      </c>
      <c r="C45" s="49"/>
      <c r="D45" s="54"/>
      <c r="E45" s="54"/>
      <c r="F45" s="44">
        <v>0</v>
      </c>
      <c r="G45" s="55">
        <f>F45/D6</f>
        <v>0</v>
      </c>
      <c r="H45" s="55">
        <f>F45-G45</f>
        <v>0</v>
      </c>
    </row>
    <row r="46" spans="2:12" s="30" customFormat="1" ht="10.5" customHeight="1" x14ac:dyDescent="0.15">
      <c r="B46" s="112" t="s">
        <v>56</v>
      </c>
      <c r="C46" s="113"/>
      <c r="D46" s="116"/>
      <c r="E46" s="116"/>
      <c r="F46" s="116"/>
      <c r="G46" s="114">
        <v>0</v>
      </c>
      <c r="H46" s="116">
        <f>G46</f>
        <v>0</v>
      </c>
    </row>
    <row r="47" spans="2:12" s="30" customFormat="1" ht="10.5" customHeight="1" x14ac:dyDescent="0.15">
      <c r="B47" s="30" t="s">
        <v>32</v>
      </c>
      <c r="D47" s="45">
        <v>0</v>
      </c>
      <c r="E47" s="45">
        <f>E42+E43</f>
        <v>0</v>
      </c>
      <c r="F47" s="45">
        <f>F42+F43+F44</f>
        <v>0</v>
      </c>
      <c r="G47" s="45">
        <f>G42+G43+G44+G45</f>
        <v>0</v>
      </c>
      <c r="H47" s="45">
        <f>SUM(H42:H46)</f>
        <v>0</v>
      </c>
    </row>
    <row r="48" spans="2:12" ht="10.5" customHeight="1" x14ac:dyDescent="0.2">
      <c r="B48" s="1"/>
      <c r="D48" s="20"/>
      <c r="E48" s="20"/>
      <c r="F48" s="20"/>
      <c r="G48" s="20"/>
      <c r="H48" s="20"/>
    </row>
    <row r="49" spans="2:12" ht="10.5" customHeight="1" x14ac:dyDescent="0.2">
      <c r="D49" s="20"/>
      <c r="E49" s="5"/>
      <c r="F49" s="5"/>
      <c r="G49" s="5"/>
      <c r="H49" s="5"/>
    </row>
    <row r="50" spans="2:12" ht="10.5" customHeight="1" x14ac:dyDescent="0.2">
      <c r="B50" s="57" t="s">
        <v>64</v>
      </c>
      <c r="C50" s="58"/>
      <c r="D50" s="59" t="s">
        <v>21</v>
      </c>
      <c r="E50" s="59" t="s">
        <v>0</v>
      </c>
      <c r="F50" s="59" t="s">
        <v>1</v>
      </c>
      <c r="G50" s="60" t="s">
        <v>2</v>
      </c>
      <c r="H50" s="59" t="s">
        <v>9</v>
      </c>
    </row>
    <row r="51" spans="2:12" s="30" customFormat="1" ht="10.5" customHeight="1" x14ac:dyDescent="0.15">
      <c r="B51" s="32" t="s">
        <v>62</v>
      </c>
      <c r="C51" s="32"/>
      <c r="D51" s="56">
        <f>'Build the Business Case'!H241</f>
        <v>0</v>
      </c>
      <c r="E51" s="44">
        <v>0</v>
      </c>
      <c r="F51" s="44">
        <v>0</v>
      </c>
      <c r="G51" s="44">
        <v>0</v>
      </c>
      <c r="H51" s="45">
        <f t="shared" ref="H51:H56" si="3">SUM(D51:G51)</f>
        <v>0</v>
      </c>
    </row>
    <row r="52" spans="2:12" s="30" customFormat="1" ht="10.5" customHeight="1" x14ac:dyDescent="0.15">
      <c r="B52" s="43" t="s">
        <v>63</v>
      </c>
      <c r="C52" s="43"/>
      <c r="D52" s="44">
        <v>0</v>
      </c>
      <c r="E52" s="44">
        <v>0</v>
      </c>
      <c r="F52" s="44">
        <v>0</v>
      </c>
      <c r="G52" s="44">
        <v>0</v>
      </c>
      <c r="H52" s="45">
        <f t="shared" si="3"/>
        <v>0</v>
      </c>
      <c r="L52" s="51"/>
    </row>
    <row r="53" spans="2:12" s="30" customFormat="1" ht="10.5" customHeight="1" x14ac:dyDescent="0.15">
      <c r="B53" s="43" t="s">
        <v>39</v>
      </c>
      <c r="C53" s="43"/>
      <c r="D53" s="44">
        <v>0</v>
      </c>
      <c r="E53" s="44">
        <v>0</v>
      </c>
      <c r="F53" s="44">
        <v>0</v>
      </c>
      <c r="G53" s="44">
        <v>0</v>
      </c>
      <c r="H53" s="45">
        <f t="shared" si="3"/>
        <v>0</v>
      </c>
      <c r="L53" s="51"/>
    </row>
    <row r="54" spans="2:12" s="30" customFormat="1" ht="10.5" customHeight="1" x14ac:dyDescent="0.15">
      <c r="B54" s="43" t="s">
        <v>40</v>
      </c>
      <c r="C54" s="43"/>
      <c r="D54" s="44">
        <v>0</v>
      </c>
      <c r="E54" s="44">
        <v>0</v>
      </c>
      <c r="F54" s="44">
        <v>0</v>
      </c>
      <c r="G54" s="44">
        <v>0</v>
      </c>
      <c r="H54" s="45">
        <f t="shared" si="3"/>
        <v>0</v>
      </c>
      <c r="L54" s="51"/>
    </row>
    <row r="55" spans="2:12" s="30" customFormat="1" ht="10.5" customHeight="1" x14ac:dyDescent="0.15">
      <c r="B55" s="112" t="s">
        <v>12</v>
      </c>
      <c r="C55" s="113"/>
      <c r="D55" s="114">
        <v>0</v>
      </c>
      <c r="E55" s="114">
        <v>0</v>
      </c>
      <c r="F55" s="114">
        <v>0</v>
      </c>
      <c r="G55" s="114">
        <v>0</v>
      </c>
      <c r="H55" s="115">
        <f t="shared" si="3"/>
        <v>0</v>
      </c>
    </row>
    <row r="56" spans="2:12" s="30" customFormat="1" ht="10.5" customHeight="1" x14ac:dyDescent="0.15">
      <c r="B56" s="30" t="s">
        <v>31</v>
      </c>
      <c r="D56" s="45">
        <f>SUM(D51:D55)</f>
        <v>0</v>
      </c>
      <c r="E56" s="45">
        <f>SUM(E51:E55)</f>
        <v>0</v>
      </c>
      <c r="F56" s="45">
        <f>SUM(F51:F55)</f>
        <v>0</v>
      </c>
      <c r="G56" s="45">
        <f>SUM(G51:G55)</f>
        <v>0</v>
      </c>
      <c r="H56" s="45">
        <f t="shared" si="3"/>
        <v>0</v>
      </c>
    </row>
    <row r="57" spans="2:12" ht="10.5" customHeight="1" x14ac:dyDescent="0.2">
      <c r="B57" s="1"/>
      <c r="D57" s="20"/>
      <c r="E57" s="20"/>
      <c r="F57" s="20"/>
      <c r="G57" s="20"/>
      <c r="H57" s="20"/>
    </row>
    <row r="58" spans="2:12" ht="10.5" customHeight="1" x14ac:dyDescent="0.2">
      <c r="B58" s="36" t="s">
        <v>65</v>
      </c>
      <c r="C58" s="58"/>
      <c r="D58" s="59" t="s">
        <v>21</v>
      </c>
      <c r="E58" s="59" t="s">
        <v>0</v>
      </c>
      <c r="F58" s="59" t="s">
        <v>1</v>
      </c>
      <c r="G58" s="60" t="s">
        <v>2</v>
      </c>
      <c r="H58" s="59" t="s">
        <v>58</v>
      </c>
    </row>
    <row r="59" spans="2:12" s="30" customFormat="1" ht="10.5" customHeight="1" x14ac:dyDescent="0.15">
      <c r="B59" s="32" t="s">
        <v>73</v>
      </c>
      <c r="C59" s="49"/>
      <c r="D59" s="44">
        <v>0</v>
      </c>
      <c r="E59" s="55">
        <f>D59/D6</f>
        <v>0</v>
      </c>
      <c r="F59" s="55">
        <f>E59</f>
        <v>0</v>
      </c>
      <c r="G59" s="55">
        <f>F59</f>
        <v>0</v>
      </c>
      <c r="H59" s="55">
        <f>D59-E59-F59-G59</f>
        <v>0</v>
      </c>
    </row>
    <row r="60" spans="2:12" s="30" customFormat="1" ht="10.5" customHeight="1" x14ac:dyDescent="0.15">
      <c r="B60" s="32" t="s">
        <v>74</v>
      </c>
      <c r="C60" s="49"/>
      <c r="D60" s="54"/>
      <c r="E60" s="50">
        <v>0</v>
      </c>
      <c r="F60" s="55">
        <f>E60/D6</f>
        <v>0</v>
      </c>
      <c r="G60" s="55">
        <f>F60</f>
        <v>0</v>
      </c>
      <c r="H60" s="55">
        <f>E60-F60-G60</f>
        <v>0</v>
      </c>
    </row>
    <row r="61" spans="2:12" s="30" customFormat="1" ht="10.5" customHeight="1" x14ac:dyDescent="0.15">
      <c r="B61" s="32" t="s">
        <v>75</v>
      </c>
      <c r="C61" s="49"/>
      <c r="D61" s="54"/>
      <c r="E61" s="54"/>
      <c r="F61" s="44">
        <v>0</v>
      </c>
      <c r="G61" s="55">
        <f>F61/D6</f>
        <v>0</v>
      </c>
      <c r="H61" s="55">
        <f>F61-G61</f>
        <v>0</v>
      </c>
    </row>
    <row r="62" spans="2:12" s="30" customFormat="1" ht="10.5" customHeight="1" x14ac:dyDescent="0.15">
      <c r="B62" s="112" t="s">
        <v>76</v>
      </c>
      <c r="C62" s="113"/>
      <c r="D62" s="116"/>
      <c r="E62" s="116"/>
      <c r="F62" s="116"/>
      <c r="G62" s="114">
        <v>0</v>
      </c>
      <c r="H62" s="116">
        <f>G62</f>
        <v>0</v>
      </c>
    </row>
    <row r="63" spans="2:12" s="30" customFormat="1" ht="10.5" customHeight="1" x14ac:dyDescent="0.15">
      <c r="B63" s="30" t="s">
        <v>66</v>
      </c>
      <c r="D63" s="45">
        <v>0</v>
      </c>
      <c r="E63" s="45">
        <f>+E59</f>
        <v>0</v>
      </c>
      <c r="F63" s="45">
        <f>+F59+F60</f>
        <v>0</v>
      </c>
      <c r="G63" s="45">
        <f>+G59+G60+G61</f>
        <v>0</v>
      </c>
      <c r="H63" s="45">
        <f>SUM(H59:H62)</f>
        <v>0</v>
      </c>
    </row>
    <row r="64" spans="2:12" ht="10.5" customHeight="1" x14ac:dyDescent="0.2">
      <c r="B64" s="1"/>
      <c r="D64" s="20"/>
      <c r="E64" s="20"/>
      <c r="F64" s="20"/>
      <c r="G64" s="20"/>
      <c r="H64" s="20"/>
    </row>
    <row r="65" spans="2:8" ht="10.5" customHeight="1" x14ac:dyDescent="0.2">
      <c r="H65" s="20"/>
    </row>
    <row r="66" spans="2:8" ht="10.5" customHeight="1" x14ac:dyDescent="0.2">
      <c r="B66" s="57" t="s">
        <v>24</v>
      </c>
      <c r="C66" s="58"/>
      <c r="D66" s="59" t="s">
        <v>21</v>
      </c>
      <c r="E66" s="59" t="s">
        <v>0</v>
      </c>
      <c r="F66" s="59" t="s">
        <v>1</v>
      </c>
      <c r="G66" s="60" t="s">
        <v>2</v>
      </c>
      <c r="H66" s="59" t="s">
        <v>9</v>
      </c>
    </row>
    <row r="67" spans="2:8" ht="10.5" customHeight="1" x14ac:dyDescent="0.2">
      <c r="B67" s="53" t="s">
        <v>3</v>
      </c>
      <c r="C67" s="22"/>
      <c r="D67" s="21"/>
      <c r="E67" s="21"/>
      <c r="F67" s="21"/>
      <c r="G67" s="21"/>
      <c r="H67" s="20"/>
    </row>
    <row r="68" spans="2:8" s="30" customFormat="1" ht="10.5" customHeight="1" x14ac:dyDescent="0.15">
      <c r="B68" s="43" t="s">
        <v>67</v>
      </c>
      <c r="C68" s="43"/>
      <c r="D68" s="56">
        <f>'Build the Business Case'!H229 * 'Build the Business Case'!H231/2080</f>
        <v>0</v>
      </c>
      <c r="E68" s="44">
        <v>0</v>
      </c>
      <c r="F68" s="44">
        <v>0</v>
      </c>
      <c r="G68" s="44">
        <v>0</v>
      </c>
      <c r="H68" s="45">
        <f>SUM(D68:G68)</f>
        <v>0</v>
      </c>
    </row>
    <row r="69" spans="2:8" s="30" customFormat="1" ht="10.5" customHeight="1" x14ac:dyDescent="0.15">
      <c r="B69" s="43" t="s">
        <v>78</v>
      </c>
      <c r="C69" s="43"/>
      <c r="D69" s="56">
        <f>'Build the Business Case'!H225 * 'Build the Business Case'!H227/2080</f>
        <v>0</v>
      </c>
      <c r="E69" s="44">
        <v>0</v>
      </c>
      <c r="F69" s="44">
        <v>0</v>
      </c>
      <c r="G69" s="44">
        <v>0</v>
      </c>
      <c r="H69" s="45">
        <f>SUM(D69:G69)</f>
        <v>0</v>
      </c>
    </row>
    <row r="70" spans="2:8" s="30" customFormat="1" ht="10.5" customHeight="1" x14ac:dyDescent="0.15">
      <c r="B70" s="43" t="s">
        <v>79</v>
      </c>
      <c r="C70" s="43"/>
      <c r="D70" s="44">
        <v>0</v>
      </c>
      <c r="E70" s="44">
        <v>0</v>
      </c>
      <c r="F70" s="44">
        <v>0</v>
      </c>
      <c r="G70" s="44">
        <v>0</v>
      </c>
      <c r="H70" s="45">
        <f>SUM(D70:G70)</f>
        <v>0</v>
      </c>
    </row>
    <row r="71" spans="2:8" ht="10.5" customHeight="1" x14ac:dyDescent="0.2">
      <c r="B71" s="53" t="s">
        <v>41</v>
      </c>
      <c r="C71" s="22"/>
      <c r="D71" s="21"/>
      <c r="E71" s="21"/>
      <c r="F71" s="21"/>
      <c r="G71" s="21"/>
      <c r="H71" s="20"/>
    </row>
    <row r="72" spans="2:8" s="30" customFormat="1" ht="10.5" customHeight="1" x14ac:dyDescent="0.15">
      <c r="B72" s="43" t="s">
        <v>67</v>
      </c>
      <c r="C72" s="43"/>
      <c r="D72" s="44">
        <v>0</v>
      </c>
      <c r="E72" s="44">
        <f t="shared" ref="E72:G74" si="4">D72</f>
        <v>0</v>
      </c>
      <c r="F72" s="44">
        <f t="shared" si="4"/>
        <v>0</v>
      </c>
      <c r="G72" s="44">
        <f t="shared" si="4"/>
        <v>0</v>
      </c>
      <c r="H72" s="45">
        <f>SUM(D72:G72)</f>
        <v>0</v>
      </c>
    </row>
    <row r="73" spans="2:8" s="30" customFormat="1" ht="10.5" customHeight="1" x14ac:dyDescent="0.15">
      <c r="B73" s="43" t="s">
        <v>68</v>
      </c>
      <c r="C73" s="43"/>
      <c r="D73" s="32">
        <v>0</v>
      </c>
      <c r="E73" s="56">
        <f>'Build the Business Case'!H233*'Build the Business Case'!H227</f>
        <v>0</v>
      </c>
      <c r="F73" s="56">
        <f>E73</f>
        <v>0</v>
      </c>
      <c r="G73" s="56">
        <f t="shared" si="4"/>
        <v>0</v>
      </c>
      <c r="H73" s="45">
        <f>SUM(E73:G73)</f>
        <v>0</v>
      </c>
    </row>
    <row r="74" spans="2:8" s="30" customFormat="1" ht="10.5" customHeight="1" x14ac:dyDescent="0.15">
      <c r="B74" s="43" t="s">
        <v>78</v>
      </c>
      <c r="C74" s="43"/>
      <c r="D74" s="44">
        <v>0</v>
      </c>
      <c r="E74" s="44">
        <f t="shared" si="4"/>
        <v>0</v>
      </c>
      <c r="F74" s="44">
        <f t="shared" si="4"/>
        <v>0</v>
      </c>
      <c r="G74" s="44">
        <f t="shared" si="4"/>
        <v>0</v>
      </c>
      <c r="H74" s="45">
        <f>SUM(D74:G74)</f>
        <v>0</v>
      </c>
    </row>
    <row r="75" spans="2:8" s="30" customFormat="1" ht="10.5" customHeight="1" x14ac:dyDescent="0.15">
      <c r="B75" s="112" t="s">
        <v>12</v>
      </c>
      <c r="C75" s="113"/>
      <c r="D75" s="114">
        <v>0</v>
      </c>
      <c r="E75" s="114">
        <v>0</v>
      </c>
      <c r="F75" s="114">
        <v>0</v>
      </c>
      <c r="G75" s="114">
        <v>0</v>
      </c>
      <c r="H75" s="115">
        <f>SUM(D75:G75)</f>
        <v>0</v>
      </c>
    </row>
    <row r="76" spans="2:8" s="30" customFormat="1" ht="10.5" customHeight="1" x14ac:dyDescent="0.15">
      <c r="B76" s="30" t="s">
        <v>29</v>
      </c>
      <c r="D76" s="45">
        <f>SUM(D67:D75)</f>
        <v>0</v>
      </c>
      <c r="E76" s="45">
        <f>SUM(E67:E75)</f>
        <v>0</v>
      </c>
      <c r="F76" s="45">
        <f>SUM(F67:F75)</f>
        <v>0</v>
      </c>
      <c r="G76" s="45">
        <f>SUM(G67:G75)</f>
        <v>0</v>
      </c>
      <c r="H76" s="45">
        <f>SUM(D76:G76)</f>
        <v>0</v>
      </c>
    </row>
    <row r="77" spans="2:8" ht="10.5" customHeight="1" x14ac:dyDescent="0.2">
      <c r="H77" s="20"/>
    </row>
    <row r="78" spans="2:8" ht="10.5" customHeight="1" x14ac:dyDescent="0.2">
      <c r="B78" s="57" t="s">
        <v>70</v>
      </c>
      <c r="C78" s="58"/>
      <c r="D78" s="59" t="s">
        <v>21</v>
      </c>
      <c r="E78" s="59" t="s">
        <v>0</v>
      </c>
      <c r="F78" s="59" t="s">
        <v>1</v>
      </c>
      <c r="G78" s="60" t="s">
        <v>2</v>
      </c>
      <c r="H78" s="59" t="s">
        <v>58</v>
      </c>
    </row>
    <row r="79" spans="2:8" s="30" customFormat="1" ht="10.5" customHeight="1" x14ac:dyDescent="0.15">
      <c r="B79" s="32" t="s">
        <v>73</v>
      </c>
      <c r="C79" s="49"/>
      <c r="D79" s="44">
        <v>0</v>
      </c>
      <c r="E79" s="55">
        <f>D79/D6</f>
        <v>0</v>
      </c>
      <c r="F79" s="55">
        <f>E79</f>
        <v>0</v>
      </c>
      <c r="G79" s="55">
        <f>F79</f>
        <v>0</v>
      </c>
      <c r="H79" s="55">
        <f>D79-E79-F79-G79</f>
        <v>0</v>
      </c>
    </row>
    <row r="80" spans="2:8" s="30" customFormat="1" ht="10.5" customHeight="1" x14ac:dyDescent="0.15">
      <c r="B80" s="32" t="s">
        <v>74</v>
      </c>
      <c r="C80" s="49"/>
      <c r="D80" s="54"/>
      <c r="E80" s="50">
        <v>0</v>
      </c>
      <c r="F80" s="55">
        <f>E80/D6</f>
        <v>0</v>
      </c>
      <c r="G80" s="55">
        <f>F80</f>
        <v>0</v>
      </c>
      <c r="H80" s="55">
        <f>E80-F80-G80</f>
        <v>0</v>
      </c>
    </row>
    <row r="81" spans="2:8" s="30" customFormat="1" ht="10.5" customHeight="1" x14ac:dyDescent="0.15">
      <c r="B81" s="32" t="s">
        <v>75</v>
      </c>
      <c r="C81" s="49"/>
      <c r="D81" s="54"/>
      <c r="E81" s="54"/>
      <c r="F81" s="44">
        <v>0</v>
      </c>
      <c r="G81" s="55">
        <f>F81/D6</f>
        <v>0</v>
      </c>
      <c r="H81" s="55">
        <f>F81-G81</f>
        <v>0</v>
      </c>
    </row>
    <row r="82" spans="2:8" s="30" customFormat="1" ht="10.5" customHeight="1" x14ac:dyDescent="0.15">
      <c r="B82" s="112" t="s">
        <v>76</v>
      </c>
      <c r="C82" s="113"/>
      <c r="D82" s="116"/>
      <c r="E82" s="116"/>
      <c r="F82" s="116"/>
      <c r="G82" s="114">
        <v>0</v>
      </c>
      <c r="H82" s="116">
        <f>G82</f>
        <v>0</v>
      </c>
    </row>
    <row r="83" spans="2:8" s="30" customFormat="1" ht="10.5" customHeight="1" x14ac:dyDescent="0.15">
      <c r="B83" s="30" t="s">
        <v>71</v>
      </c>
      <c r="D83" s="45">
        <v>0</v>
      </c>
      <c r="E83" s="45">
        <f>+E79</f>
        <v>0</v>
      </c>
      <c r="F83" s="45">
        <f>+F79+F80</f>
        <v>0</v>
      </c>
      <c r="G83" s="45">
        <f>+G79+G80+G81</f>
        <v>0</v>
      </c>
      <c r="H83" s="45">
        <f>SUM(H79:H82)</f>
        <v>0</v>
      </c>
    </row>
    <row r="84" spans="2:8" ht="10.5" customHeight="1" x14ac:dyDescent="0.2">
      <c r="B84" s="1"/>
      <c r="D84" s="20"/>
      <c r="E84" s="20"/>
      <c r="F84" s="20"/>
      <c r="G84" s="20"/>
      <c r="H84" s="20"/>
    </row>
    <row r="85" spans="2:8" ht="10.5" customHeight="1" x14ac:dyDescent="0.2">
      <c r="H85" s="20"/>
    </row>
    <row r="86" spans="2:8" ht="10.5" customHeight="1" x14ac:dyDescent="0.2">
      <c r="B86" s="57" t="s">
        <v>25</v>
      </c>
      <c r="C86" s="58"/>
      <c r="D86" s="59" t="s">
        <v>21</v>
      </c>
      <c r="E86" s="59" t="s">
        <v>0</v>
      </c>
      <c r="F86" s="59" t="s">
        <v>1</v>
      </c>
      <c r="G86" s="60" t="s">
        <v>2</v>
      </c>
      <c r="H86" s="59" t="s">
        <v>9</v>
      </c>
    </row>
    <row r="87" spans="2:8" s="30" customFormat="1" ht="10.5" customHeight="1" x14ac:dyDescent="0.15">
      <c r="B87" s="32" t="s">
        <v>202</v>
      </c>
      <c r="C87" s="32"/>
      <c r="D87" s="55">
        <f>'Build the Business Case'!H243</f>
        <v>0</v>
      </c>
      <c r="E87" s="44">
        <v>0</v>
      </c>
      <c r="F87" s="44">
        <v>0</v>
      </c>
      <c r="G87" s="44">
        <v>0</v>
      </c>
      <c r="H87" s="45">
        <f>SUM(D87:G87)</f>
        <v>0</v>
      </c>
    </row>
    <row r="88" spans="2:8" s="30" customFormat="1" ht="10.5" customHeight="1" x14ac:dyDescent="0.15">
      <c r="B88" s="32" t="s">
        <v>11</v>
      </c>
      <c r="C88" s="32"/>
      <c r="D88" s="44">
        <v>0</v>
      </c>
      <c r="E88" s="44">
        <v>0</v>
      </c>
      <c r="F88" s="44">
        <v>0</v>
      </c>
      <c r="G88" s="44">
        <v>0</v>
      </c>
      <c r="H88" s="45">
        <f>SUM(D88:G88)</f>
        <v>0</v>
      </c>
    </row>
    <row r="89" spans="2:8" s="30" customFormat="1" ht="10.5" customHeight="1" x14ac:dyDescent="0.15">
      <c r="B89" s="32" t="s">
        <v>42</v>
      </c>
      <c r="C89" s="32"/>
      <c r="D89" s="44">
        <v>0</v>
      </c>
      <c r="E89" s="44">
        <v>0</v>
      </c>
      <c r="F89" s="44">
        <v>0</v>
      </c>
      <c r="G89" s="44">
        <v>0</v>
      </c>
      <c r="H89" s="45">
        <f>SUM(D89:G89)</f>
        <v>0</v>
      </c>
    </row>
    <row r="90" spans="2:8" s="30" customFormat="1" ht="10.5" customHeight="1" x14ac:dyDescent="0.15">
      <c r="B90" s="112" t="s">
        <v>12</v>
      </c>
      <c r="C90" s="113"/>
      <c r="D90" s="114">
        <v>0</v>
      </c>
      <c r="E90" s="114">
        <v>0</v>
      </c>
      <c r="F90" s="114">
        <v>0</v>
      </c>
      <c r="G90" s="114">
        <v>0</v>
      </c>
      <c r="H90" s="115">
        <f>SUM(D90:G90)</f>
        <v>0</v>
      </c>
    </row>
    <row r="91" spans="2:8" s="30" customFormat="1" ht="10.5" customHeight="1" x14ac:dyDescent="0.15">
      <c r="B91" s="30" t="s">
        <v>30</v>
      </c>
      <c r="D91" s="45">
        <f>SUM(D87:D90)</f>
        <v>0</v>
      </c>
      <c r="E91" s="45">
        <f>SUM(E87:E90)</f>
        <v>0</v>
      </c>
      <c r="F91" s="45">
        <f>SUM(F87:F90)</f>
        <v>0</v>
      </c>
      <c r="G91" s="45">
        <f>SUM(G87:G90)</f>
        <v>0</v>
      </c>
      <c r="H91" s="45">
        <f>SUM(D91:G91)</f>
        <v>0</v>
      </c>
    </row>
    <row r="92" spans="2:8" ht="10.5" customHeight="1" x14ac:dyDescent="0.2">
      <c r="B92" s="1"/>
      <c r="D92" s="20"/>
      <c r="E92" s="20"/>
      <c r="F92" s="20"/>
      <c r="G92" s="20"/>
      <c r="H92" s="20"/>
    </row>
    <row r="93" spans="2:8" ht="10.5" customHeight="1" x14ac:dyDescent="0.2">
      <c r="H93" s="20"/>
    </row>
    <row r="94" spans="2:8" ht="10.5" customHeight="1" x14ac:dyDescent="0.2">
      <c r="B94" s="57" t="s">
        <v>26</v>
      </c>
      <c r="C94" s="58"/>
      <c r="D94" s="59" t="s">
        <v>21</v>
      </c>
      <c r="E94" s="59" t="s">
        <v>0</v>
      </c>
      <c r="F94" s="59" t="s">
        <v>1</v>
      </c>
      <c r="G94" s="60" t="s">
        <v>2</v>
      </c>
      <c r="H94" s="59" t="s">
        <v>9</v>
      </c>
    </row>
    <row r="95" spans="2:8" s="30" customFormat="1" ht="10.5" customHeight="1" x14ac:dyDescent="0.15">
      <c r="B95" s="32" t="s">
        <v>12</v>
      </c>
      <c r="C95" s="32"/>
      <c r="D95" s="54">
        <f>'Build the Business Case'!H251</f>
        <v>0</v>
      </c>
      <c r="E95" s="55">
        <f>'Build the Business Case'!H252</f>
        <v>0</v>
      </c>
      <c r="F95" s="55">
        <f>E95</f>
        <v>0</v>
      </c>
      <c r="G95" s="55">
        <f>F95</f>
        <v>0</v>
      </c>
      <c r="H95" s="45">
        <f>SUM(D95:G95)</f>
        <v>0</v>
      </c>
    </row>
    <row r="96" spans="2:8" s="30" customFormat="1" ht="10.5" customHeight="1" x14ac:dyDescent="0.15">
      <c r="B96" s="32" t="s">
        <v>12</v>
      </c>
      <c r="C96" s="32"/>
      <c r="D96" s="44">
        <v>0</v>
      </c>
      <c r="E96" s="44">
        <v>0</v>
      </c>
      <c r="F96" s="44">
        <v>0</v>
      </c>
      <c r="G96" s="44">
        <v>0</v>
      </c>
      <c r="H96" s="45">
        <f>SUM(D96:G96)</f>
        <v>0</v>
      </c>
    </row>
    <row r="97" spans="2:15" s="30" customFormat="1" ht="10.5" customHeight="1" x14ac:dyDescent="0.15">
      <c r="B97" s="32" t="s">
        <v>12</v>
      </c>
      <c r="C97" s="32"/>
      <c r="D97" s="44">
        <v>0</v>
      </c>
      <c r="E97" s="44">
        <v>0</v>
      </c>
      <c r="F97" s="44">
        <v>0</v>
      </c>
      <c r="G97" s="44">
        <v>0</v>
      </c>
      <c r="H97" s="45">
        <f>SUM(D97:G97)</f>
        <v>0</v>
      </c>
    </row>
    <row r="98" spans="2:15" s="30" customFormat="1" ht="10.5" customHeight="1" x14ac:dyDescent="0.15">
      <c r="B98" s="112" t="s">
        <v>12</v>
      </c>
      <c r="C98" s="113"/>
      <c r="D98" s="114">
        <v>0</v>
      </c>
      <c r="E98" s="114">
        <v>0</v>
      </c>
      <c r="F98" s="114">
        <v>0</v>
      </c>
      <c r="G98" s="114">
        <v>0</v>
      </c>
      <c r="H98" s="115">
        <f>SUM(D98:G98)</f>
        <v>0</v>
      </c>
    </row>
    <row r="99" spans="2:15" s="30" customFormat="1" ht="10.5" customHeight="1" x14ac:dyDescent="0.15">
      <c r="B99" s="30" t="s">
        <v>26</v>
      </c>
      <c r="D99" s="45">
        <f>SUM(D95:D98)</f>
        <v>0</v>
      </c>
      <c r="E99" s="45">
        <f>SUM(E95:E98)</f>
        <v>0</v>
      </c>
      <c r="F99" s="45">
        <f>SUM(F95:F98)</f>
        <v>0</v>
      </c>
      <c r="G99" s="45">
        <f>SUM(G95:G98)</f>
        <v>0</v>
      </c>
      <c r="H99" s="45">
        <f>SUM(D99:G99)</f>
        <v>0</v>
      </c>
    </row>
    <row r="100" spans="2:15" ht="10.5" customHeight="1" x14ac:dyDescent="0.2">
      <c r="B100" s="1"/>
      <c r="D100" s="20"/>
      <c r="E100" s="20"/>
      <c r="F100" s="20"/>
      <c r="G100" s="20"/>
      <c r="H100" s="20"/>
    </row>
    <row r="101" spans="2:15" ht="10.5" customHeight="1" x14ac:dyDescent="0.2">
      <c r="B101" s="1"/>
      <c r="D101" s="20"/>
      <c r="E101" s="20"/>
      <c r="F101" s="20"/>
      <c r="G101" s="20"/>
      <c r="H101" s="20"/>
    </row>
    <row r="102" spans="2:15" ht="10.5" customHeight="1" x14ac:dyDescent="0.2"/>
    <row r="103" spans="2:15" ht="10.5" customHeight="1" x14ac:dyDescent="0.2"/>
    <row r="104" spans="2:15" s="4" customFormat="1" ht="15" customHeight="1" x14ac:dyDescent="0.2">
      <c r="B104" s="111" t="s">
        <v>37</v>
      </c>
      <c r="C104" s="98"/>
      <c r="D104" s="98"/>
      <c r="E104" s="98"/>
      <c r="F104" s="98"/>
      <c r="G104" s="98"/>
      <c r="H104" s="98"/>
      <c r="M104" s="3"/>
      <c r="N104" s="3"/>
      <c r="O104" s="3"/>
    </row>
    <row r="105" spans="2:15" s="4" customFormat="1" ht="12.75" customHeight="1" x14ac:dyDescent="0.25">
      <c r="B105" s="23"/>
      <c r="M105" s="3"/>
      <c r="N105" s="3"/>
      <c r="O105" s="3"/>
    </row>
    <row r="106" spans="2:15" ht="10.5" customHeight="1" x14ac:dyDescent="0.2"/>
    <row r="107" spans="2:15" ht="9.75" customHeight="1" x14ac:dyDescent="0.2">
      <c r="B107" s="57" t="s">
        <v>27</v>
      </c>
      <c r="C107" s="58"/>
      <c r="D107" s="59" t="s">
        <v>21</v>
      </c>
      <c r="E107" s="59" t="s">
        <v>0</v>
      </c>
      <c r="F107" s="59" t="s">
        <v>1</v>
      </c>
      <c r="G107" s="60" t="s">
        <v>2</v>
      </c>
      <c r="H107" s="59" t="s">
        <v>9</v>
      </c>
    </row>
    <row r="108" spans="2:15" s="30" customFormat="1" ht="9.75" customHeight="1" x14ac:dyDescent="0.15">
      <c r="B108" s="32" t="str">
        <f>'Build the Business Case'!B98</f>
        <v>Reduced Customer Churn</v>
      </c>
      <c r="C108" s="32"/>
      <c r="D108" s="56">
        <v>0</v>
      </c>
      <c r="E108" s="56">
        <f>'Build the Business Case'!H108</f>
        <v>0</v>
      </c>
      <c r="F108" s="56">
        <f t="shared" ref="F108:G114" si="5">E108</f>
        <v>0</v>
      </c>
      <c r="G108" s="56">
        <f t="shared" si="5"/>
        <v>0</v>
      </c>
      <c r="H108" s="54">
        <f t="shared" ref="H108:H118" si="6">SUM(D108:G108)</f>
        <v>0</v>
      </c>
    </row>
    <row r="109" spans="2:15" s="30" customFormat="1" ht="9.75" customHeight="1" x14ac:dyDescent="0.15">
      <c r="B109" s="32" t="str">
        <f>'Build the Business Case'!B111</f>
        <v>Reduced Hardware and Software Costs</v>
      </c>
      <c r="C109" s="32"/>
      <c r="D109" s="56">
        <v>0</v>
      </c>
      <c r="E109" s="56">
        <f>'Build the Business Case'!H123+'Build the Business Case'!H130</f>
        <v>0</v>
      </c>
      <c r="F109" s="56">
        <f t="shared" si="5"/>
        <v>0</v>
      </c>
      <c r="G109" s="56">
        <f t="shared" si="5"/>
        <v>0</v>
      </c>
      <c r="H109" s="54">
        <f t="shared" si="6"/>
        <v>0</v>
      </c>
    </row>
    <row r="110" spans="2:15" s="30" customFormat="1" ht="9.75" customHeight="1" x14ac:dyDescent="0.15">
      <c r="B110" s="32" t="str">
        <f>'Build the Business Case'!B133</f>
        <v>Reduced Accounting and Audit Expense</v>
      </c>
      <c r="C110" s="32"/>
      <c r="D110" s="56">
        <v>0</v>
      </c>
      <c r="E110" s="56">
        <f>'Build the Business Case'!H145</f>
        <v>0</v>
      </c>
      <c r="F110" s="56">
        <f t="shared" si="5"/>
        <v>0</v>
      </c>
      <c r="G110" s="56">
        <f t="shared" si="5"/>
        <v>0</v>
      </c>
      <c r="H110" s="54">
        <f t="shared" si="6"/>
        <v>0</v>
      </c>
    </row>
    <row r="111" spans="2:15" s="30" customFormat="1" ht="9.75" customHeight="1" x14ac:dyDescent="0.15">
      <c r="B111" s="32" t="str">
        <f>'Build the Business Case'!B148</f>
        <v>Reduced Inventory Cost</v>
      </c>
      <c r="C111" s="32"/>
      <c r="D111" s="56">
        <v>0</v>
      </c>
      <c r="E111" s="56">
        <f>'Build the Business Case'!H158</f>
        <v>0</v>
      </c>
      <c r="F111" s="56">
        <f t="shared" ref="F111:F113" si="7">E111</f>
        <v>0</v>
      </c>
      <c r="G111" s="56">
        <f t="shared" ref="G111:G113" si="8">F111</f>
        <v>0</v>
      </c>
      <c r="H111" s="54">
        <f t="shared" ref="H111:H113" si="9">SUM(D111:G111)</f>
        <v>0</v>
      </c>
    </row>
    <row r="112" spans="2:15" s="30" customFormat="1" ht="9.75" customHeight="1" x14ac:dyDescent="0.15">
      <c r="B112" s="32" t="str">
        <f>'Build the Business Case'!B161</f>
        <v>Reduction in Working Capital Cost</v>
      </c>
      <c r="C112" s="32"/>
      <c r="D112" s="56">
        <v>0</v>
      </c>
      <c r="E112" s="56">
        <f>'Build the Business Case'!H170</f>
        <v>0</v>
      </c>
      <c r="F112" s="56">
        <f t="shared" si="7"/>
        <v>0</v>
      </c>
      <c r="G112" s="56">
        <f t="shared" si="8"/>
        <v>0</v>
      </c>
      <c r="H112" s="54">
        <f t="shared" si="9"/>
        <v>0</v>
      </c>
    </row>
    <row r="113" spans="2:8" s="30" customFormat="1" ht="9.75" customHeight="1" x14ac:dyDescent="0.15">
      <c r="B113" s="32" t="str">
        <f>'Build the Business Case'!B173</f>
        <v>Other Benefits</v>
      </c>
      <c r="C113" s="32"/>
      <c r="D113" s="56">
        <v>0</v>
      </c>
      <c r="E113" s="56">
        <f>'Build the Business Case'!H177</f>
        <v>0</v>
      </c>
      <c r="F113" s="56">
        <f t="shared" si="7"/>
        <v>0</v>
      </c>
      <c r="G113" s="56">
        <f t="shared" si="8"/>
        <v>0</v>
      </c>
      <c r="H113" s="54">
        <f t="shared" si="9"/>
        <v>0</v>
      </c>
    </row>
    <row r="114" spans="2:8" s="30" customFormat="1" ht="9.75" customHeight="1" x14ac:dyDescent="0.15">
      <c r="B114" s="32"/>
      <c r="C114" s="32"/>
      <c r="D114" s="44">
        <v>0</v>
      </c>
      <c r="E114" s="44">
        <v>0</v>
      </c>
      <c r="F114" s="44">
        <f t="shared" si="5"/>
        <v>0</v>
      </c>
      <c r="G114" s="44">
        <f t="shared" si="5"/>
        <v>0</v>
      </c>
      <c r="H114" s="45">
        <f t="shared" si="6"/>
        <v>0</v>
      </c>
    </row>
    <row r="115" spans="2:8" s="30" customFormat="1" ht="9.75" customHeight="1" x14ac:dyDescent="0.15">
      <c r="B115" s="32" t="s">
        <v>12</v>
      </c>
      <c r="C115" s="32"/>
      <c r="D115" s="44">
        <v>0</v>
      </c>
      <c r="E115" s="44">
        <v>0</v>
      </c>
      <c r="F115" s="44">
        <f t="shared" ref="E115:G116" si="10">E115</f>
        <v>0</v>
      </c>
      <c r="G115" s="44">
        <f t="shared" si="10"/>
        <v>0</v>
      </c>
      <c r="H115" s="45">
        <f t="shared" si="6"/>
        <v>0</v>
      </c>
    </row>
    <row r="116" spans="2:8" s="30" customFormat="1" ht="9.75" customHeight="1" x14ac:dyDescent="0.15">
      <c r="B116" s="112" t="s">
        <v>12</v>
      </c>
      <c r="C116" s="113"/>
      <c r="D116" s="114">
        <v>0</v>
      </c>
      <c r="E116" s="114">
        <f t="shared" si="10"/>
        <v>0</v>
      </c>
      <c r="F116" s="114">
        <f t="shared" si="10"/>
        <v>0</v>
      </c>
      <c r="G116" s="114">
        <f t="shared" si="10"/>
        <v>0</v>
      </c>
      <c r="H116" s="115">
        <f t="shared" si="6"/>
        <v>0</v>
      </c>
    </row>
    <row r="117" spans="2:8" s="30" customFormat="1" ht="9.75" customHeight="1" x14ac:dyDescent="0.15">
      <c r="B117" s="46" t="s">
        <v>117</v>
      </c>
      <c r="C117" s="47"/>
      <c r="D117" s="48">
        <f>SUM(D108:D116)</f>
        <v>0</v>
      </c>
      <c r="E117" s="48">
        <f>SUM(E108:E116)</f>
        <v>0</v>
      </c>
      <c r="F117" s="48">
        <f>SUM(F108:F116)</f>
        <v>0</v>
      </c>
      <c r="G117" s="48">
        <f>SUM(G108:G116)</f>
        <v>0</v>
      </c>
      <c r="H117" s="45">
        <f t="shared" si="6"/>
        <v>0</v>
      </c>
    </row>
    <row r="118" spans="2:8" s="30" customFormat="1" ht="9.75" customHeight="1" x14ac:dyDescent="0.15">
      <c r="B118" s="30" t="s">
        <v>118</v>
      </c>
      <c r="D118" s="45">
        <f>SUM(D108:D116)</f>
        <v>0</v>
      </c>
      <c r="E118" s="45">
        <f>E117*(1-$F$10)</f>
        <v>0</v>
      </c>
      <c r="F118" s="45">
        <f>(E117*$F$10)+(F117*(1-$F$10))</f>
        <v>0</v>
      </c>
      <c r="G118" s="45">
        <f>(F117*$F$10)+(G117*(1-$F$10))</f>
        <v>0</v>
      </c>
      <c r="H118" s="45">
        <f t="shared" si="6"/>
        <v>0</v>
      </c>
    </row>
    <row r="119" spans="2:8" ht="9.75" customHeight="1" x14ac:dyDescent="0.2">
      <c r="D119" s="20"/>
      <c r="E119" s="20"/>
      <c r="F119" s="20"/>
      <c r="G119" s="20"/>
      <c r="H119" s="20"/>
    </row>
    <row r="120" spans="2:8" ht="9.75" customHeight="1" x14ac:dyDescent="0.2">
      <c r="B120" s="24"/>
      <c r="D120" s="6"/>
      <c r="E120" s="25"/>
      <c r="F120" s="26"/>
      <c r="G120" s="26"/>
    </row>
    <row r="121" spans="2:8" ht="9.75" customHeight="1" x14ac:dyDescent="0.2">
      <c r="D121" s="20"/>
      <c r="E121" s="20"/>
      <c r="F121" s="20"/>
      <c r="G121" s="20"/>
      <c r="H121" s="20"/>
    </row>
    <row r="122" spans="2:8" ht="9.75" customHeight="1" x14ac:dyDescent="0.2">
      <c r="B122" s="57" t="s">
        <v>28</v>
      </c>
      <c r="C122" s="58"/>
      <c r="D122" s="59" t="s">
        <v>21</v>
      </c>
      <c r="E122" s="59" t="s">
        <v>0</v>
      </c>
      <c r="F122" s="59" t="s">
        <v>1</v>
      </c>
      <c r="G122" s="60" t="s">
        <v>2</v>
      </c>
      <c r="H122" s="59" t="s">
        <v>9</v>
      </c>
    </row>
    <row r="123" spans="2:8" s="30" customFormat="1" ht="9.75" customHeight="1" x14ac:dyDescent="0.15">
      <c r="B123" s="32" t="str">
        <f>'Build the Business Case'!C58</f>
        <v>IT productivity</v>
      </c>
      <c r="C123" s="37"/>
      <c r="D123" s="56">
        <v>0</v>
      </c>
      <c r="E123" s="56">
        <f>'Build the Business Case'!H65</f>
        <v>0</v>
      </c>
      <c r="F123" s="56">
        <f>E123</f>
        <v>0</v>
      </c>
      <c r="G123" s="56">
        <f>F123</f>
        <v>0</v>
      </c>
      <c r="H123" s="54">
        <f>SUM(D123:G123)</f>
        <v>0</v>
      </c>
    </row>
    <row r="124" spans="2:8" s="30" customFormat="1" ht="9.75" customHeight="1" x14ac:dyDescent="0.15">
      <c r="B124" s="32" t="str">
        <f>'Build the Business Case'!C67</f>
        <v>Manager productivity</v>
      </c>
      <c r="C124" s="37"/>
      <c r="D124" s="56">
        <v>0</v>
      </c>
      <c r="E124" s="56">
        <f>'Build the Business Case'!H74</f>
        <v>0</v>
      </c>
      <c r="F124" s="56">
        <f t="shared" ref="F124:G124" si="11">E124</f>
        <v>0</v>
      </c>
      <c r="G124" s="56">
        <f t="shared" si="11"/>
        <v>0</v>
      </c>
      <c r="H124" s="54">
        <f t="shared" ref="H124:H125" si="12">SUM(D124:G124)</f>
        <v>0</v>
      </c>
    </row>
    <row r="125" spans="2:8" s="30" customFormat="1" ht="9.75" customHeight="1" x14ac:dyDescent="0.15">
      <c r="B125" s="32" t="str">
        <f>'Build the Business Case'!C76</f>
        <v>Employee productivity</v>
      </c>
      <c r="C125" s="37"/>
      <c r="D125" s="56">
        <v>0</v>
      </c>
      <c r="E125" s="56">
        <f>'Build the Business Case'!H83</f>
        <v>0</v>
      </c>
      <c r="F125" s="56">
        <f t="shared" ref="F125:G126" si="13">E125</f>
        <v>0</v>
      </c>
      <c r="G125" s="56">
        <f t="shared" si="13"/>
        <v>0</v>
      </c>
      <c r="H125" s="54">
        <f t="shared" si="12"/>
        <v>0</v>
      </c>
    </row>
    <row r="126" spans="2:8" s="30" customFormat="1" ht="9.75" customHeight="1" x14ac:dyDescent="0.15">
      <c r="B126" s="32" t="str">
        <f>'Build the Business Case'!B86</f>
        <v>Increased Profitability</v>
      </c>
      <c r="C126" s="32"/>
      <c r="D126" s="56">
        <v>0</v>
      </c>
      <c r="E126" s="56">
        <f>'Build the Business Case'!H95</f>
        <v>0</v>
      </c>
      <c r="F126" s="56">
        <f t="shared" si="13"/>
        <v>0</v>
      </c>
      <c r="G126" s="56">
        <f t="shared" si="13"/>
        <v>0</v>
      </c>
      <c r="H126" s="54">
        <f t="shared" ref="H126" si="14">SUM(D126:G126)</f>
        <v>0</v>
      </c>
    </row>
    <row r="127" spans="2:8" s="30" customFormat="1" ht="9.75" customHeight="1" x14ac:dyDescent="0.15">
      <c r="B127" s="32" t="str">
        <f>'Build the Business Case'!B173</f>
        <v>Other Benefits</v>
      </c>
      <c r="C127" s="37"/>
      <c r="D127" s="56">
        <v>0</v>
      </c>
      <c r="E127" s="56">
        <f>'Build the Business Case'!H178</f>
        <v>0</v>
      </c>
      <c r="F127" s="56">
        <f t="shared" ref="F127:G127" si="15">E127</f>
        <v>0</v>
      </c>
      <c r="G127" s="56">
        <f t="shared" si="15"/>
        <v>0</v>
      </c>
      <c r="H127" s="54">
        <f>SUM(D127:G127)</f>
        <v>0</v>
      </c>
    </row>
    <row r="128" spans="2:8" s="30" customFormat="1" ht="9.75" customHeight="1" x14ac:dyDescent="0.15">
      <c r="B128" s="38"/>
      <c r="C128" s="39"/>
      <c r="D128" s="40"/>
      <c r="E128" s="40"/>
      <c r="F128" s="40"/>
      <c r="G128" s="41"/>
      <c r="H128" s="42"/>
    </row>
    <row r="129" spans="2:8" s="30" customFormat="1" ht="9.75" customHeight="1" x14ac:dyDescent="0.15">
      <c r="B129" s="43" t="s">
        <v>12</v>
      </c>
      <c r="C129" s="43"/>
      <c r="D129" s="44">
        <v>0</v>
      </c>
      <c r="E129" s="44">
        <v>0</v>
      </c>
      <c r="F129" s="44">
        <f>E129</f>
        <v>0</v>
      </c>
      <c r="G129" s="44">
        <f>F129</f>
        <v>0</v>
      </c>
      <c r="H129" s="45">
        <f>SUM(D129:G129)</f>
        <v>0</v>
      </c>
    </row>
    <row r="130" spans="2:8" s="30" customFormat="1" ht="9.75" customHeight="1" x14ac:dyDescent="0.15">
      <c r="B130" s="112" t="s">
        <v>12</v>
      </c>
      <c r="C130" s="113"/>
      <c r="D130" s="114">
        <v>0</v>
      </c>
      <c r="E130" s="114">
        <v>0</v>
      </c>
      <c r="F130" s="114">
        <f>E130</f>
        <v>0</v>
      </c>
      <c r="G130" s="114">
        <f>F130</f>
        <v>0</v>
      </c>
      <c r="H130" s="115">
        <f>SUM(D130:G130)</f>
        <v>0</v>
      </c>
    </row>
    <row r="131" spans="2:8" s="30" customFormat="1" ht="9.75" customHeight="1" x14ac:dyDescent="0.15">
      <c r="B131" s="46" t="s">
        <v>119</v>
      </c>
      <c r="C131" s="47"/>
      <c r="D131" s="48">
        <f>SUM(D123:D130)</f>
        <v>0</v>
      </c>
      <c r="E131" s="48">
        <f t="shared" ref="E131:G131" si="16">SUM(E123:E130)</f>
        <v>0</v>
      </c>
      <c r="F131" s="48">
        <f t="shared" si="16"/>
        <v>0</v>
      </c>
      <c r="G131" s="48">
        <f t="shared" si="16"/>
        <v>0</v>
      </c>
      <c r="H131" s="45">
        <f>SUM(H122:H129)</f>
        <v>0</v>
      </c>
    </row>
    <row r="132" spans="2:8" s="30" customFormat="1" ht="9.75" customHeight="1" x14ac:dyDescent="0.15">
      <c r="B132" s="30" t="s">
        <v>120</v>
      </c>
      <c r="D132" s="45">
        <f>SUM(D123:D130)</f>
        <v>0</v>
      </c>
      <c r="E132" s="45">
        <f>E131*(1-$F$10)</f>
        <v>0</v>
      </c>
      <c r="F132" s="45">
        <f>(E131*$F$10)+(F131*(1-$F$10))</f>
        <v>0</v>
      </c>
      <c r="G132" s="45">
        <f>(F131*$F$10)+(G131*(1-$F$10))</f>
        <v>0</v>
      </c>
      <c r="H132" s="45">
        <f>SUM(H123:H130)</f>
        <v>0</v>
      </c>
    </row>
  </sheetData>
  <mergeCells count="4">
    <mergeCell ref="D8:E8"/>
    <mergeCell ref="D4:E4"/>
    <mergeCell ref="D6:E6"/>
    <mergeCell ref="D10:E10"/>
  </mergeCells>
  <phoneticPr fontId="0" type="noConversion"/>
  <printOptions horizontalCentered="1"/>
  <pageMargins left="0.7" right="0.7" top="0.75" bottom="0.75" header="0.3" footer="0.3"/>
  <pageSetup scale="92" orientation="landscape" r:id="rId1"/>
  <headerFooter alignWithMargins="0">
    <oddFooter>&amp;C&amp;"Corbel,Regular"&amp;8Page &amp;P of &amp;N
&amp;K00-043NucleusResearch.com - Copyright © 2023 Nucleus Research Inc.</oddFooter>
  </headerFooter>
  <rowBreaks count="2" manualBreakCount="2">
    <brk id="56" min="1" max="7" man="1"/>
    <brk id="103" min="1" max="7" man="1"/>
  </rowBreaks>
  <ignoredErrors>
    <ignoredError sqref="F129:G130 E116:G116 B119:C122 F115:G115 B115:C116 C118 F123:G125 C123:C125 C108:C110 F108:G110 F127:G1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59" r:id="rId4" name="Spinner 87">
              <controlPr defaultSize="0" print="0" autoPict="0">
                <anchor moveWithCells="1" sizeWithCells="1">
                  <from>
                    <xdr:col>5</xdr:col>
                    <xdr:colOff>85725</xdr:colOff>
                    <xdr:row>3</xdr:row>
                    <xdr:rowOff>114300</xdr:rowOff>
                  </from>
                  <to>
                    <xdr:col>5</xdr:col>
                    <xdr:colOff>219075</xdr:colOff>
                    <xdr:row>7</xdr:row>
                    <xdr:rowOff>28575</xdr:rowOff>
                  </to>
                </anchor>
              </controlPr>
            </control>
          </mc:Choice>
        </mc:AlternateContent>
        <mc:AlternateContent xmlns:mc="http://schemas.openxmlformats.org/markup-compatibility/2006">
          <mc:Choice Requires="x14">
            <control shapeId="3166" r:id="rId5" name="Spinner 94">
              <controlPr defaultSize="0" print="0" autoPict="0">
                <anchor moveWithCells="1" sizeWithCells="1">
                  <from>
                    <xdr:col>5</xdr:col>
                    <xdr:colOff>85725</xdr:colOff>
                    <xdr:row>7</xdr:row>
                    <xdr:rowOff>104775</xdr:rowOff>
                  </from>
                  <to>
                    <xdr:col>5</xdr:col>
                    <xdr:colOff>228600</xdr:colOff>
                    <xdr:row>10</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H56"/>
  <sheetViews>
    <sheetView showGridLines="0" showRowColHeaders="0" zoomScaleNormal="100" zoomScaleSheetLayoutView="150" zoomScalePageLayoutView="146" workbookViewId="0">
      <selection activeCell="A2" sqref="A2"/>
    </sheetView>
  </sheetViews>
  <sheetFormatPr defaultColWidth="8.85546875" defaultRowHeight="11.25" x14ac:dyDescent="0.2"/>
  <cols>
    <col min="1" max="1" width="5.7109375" style="1" customWidth="1"/>
    <col min="2" max="2" width="28.28515625" style="1" customWidth="1"/>
    <col min="3" max="6" width="11.42578125" style="6" customWidth="1"/>
    <col min="7" max="7" width="5.7109375" style="1" customWidth="1"/>
    <col min="8" max="16384" width="8.85546875" style="1"/>
  </cols>
  <sheetData>
    <row r="1" spans="2:6" ht="8.25" customHeight="1" x14ac:dyDescent="0.2"/>
    <row r="2" spans="2:6" ht="8.25" customHeight="1" x14ac:dyDescent="0.2"/>
    <row r="3" spans="2:6" s="2" customFormat="1" ht="19.5" customHeight="1" x14ac:dyDescent="0.2">
      <c r="B3" s="119" t="s">
        <v>20</v>
      </c>
      <c r="C3" s="6"/>
      <c r="D3" s="6"/>
      <c r="E3" s="6"/>
      <c r="F3" s="6"/>
    </row>
    <row r="4" spans="2:6" s="2" customFormat="1" ht="15" customHeight="1" x14ac:dyDescent="0.3">
      <c r="B4" s="103"/>
      <c r="C4" s="6"/>
      <c r="D4" s="6"/>
      <c r="E4" s="6"/>
      <c r="F4" s="6"/>
    </row>
    <row r="5" spans="2:6" s="2" customFormat="1" ht="12.75" customHeight="1" x14ac:dyDescent="0.25">
      <c r="B5" s="7"/>
      <c r="C5" s="7"/>
      <c r="D5" s="7"/>
      <c r="E5" s="7"/>
      <c r="F5" s="7"/>
    </row>
    <row r="6" spans="2:6" s="2" customFormat="1" ht="12.75" customHeight="1" x14ac:dyDescent="0.25">
      <c r="B6" s="80" t="str">
        <f>F43</f>
        <v>N/A</v>
      </c>
      <c r="C6" s="7"/>
      <c r="D6" s="7"/>
      <c r="E6" s="7"/>
      <c r="F6" s="7"/>
    </row>
    <row r="7" spans="2:6" s="2" customFormat="1" ht="12.75" customHeight="1" x14ac:dyDescent="0.25">
      <c r="B7" s="81" t="str">
        <f>F48</f>
        <v>3+ years</v>
      </c>
      <c r="C7" s="7"/>
      <c r="D7" s="7"/>
      <c r="E7" s="7"/>
      <c r="F7" s="7"/>
    </row>
    <row r="8" spans="2:6" s="2" customFormat="1" ht="12.75" customHeight="1" x14ac:dyDescent="0.25">
      <c r="B8" s="7"/>
      <c r="C8" s="7"/>
      <c r="D8" s="7"/>
      <c r="E8" s="7"/>
      <c r="F8" s="7"/>
    </row>
    <row r="9" spans="2:6" s="8" customFormat="1" ht="12.75" customHeight="1" x14ac:dyDescent="0.2">
      <c r="B9" s="9"/>
      <c r="C9" s="10"/>
      <c r="D9" s="10"/>
      <c r="E9" s="10"/>
      <c r="F9" s="10"/>
    </row>
    <row r="10" spans="2:6" s="8" customFormat="1" ht="13.5" customHeight="1" x14ac:dyDescent="0.2">
      <c r="B10" s="117" t="s">
        <v>112</v>
      </c>
      <c r="C10" s="118" t="s">
        <v>21</v>
      </c>
      <c r="D10" s="118" t="s">
        <v>0</v>
      </c>
      <c r="E10" s="118" t="s">
        <v>1</v>
      </c>
      <c r="F10" s="118" t="s">
        <v>2</v>
      </c>
    </row>
    <row r="11" spans="2:6" s="8" customFormat="1" ht="12.75" customHeight="1" x14ac:dyDescent="0.25">
      <c r="B11" s="82" t="s">
        <v>13</v>
      </c>
      <c r="C11" s="83">
        <f>'Detailed Flows'!D118</f>
        <v>0</v>
      </c>
      <c r="D11" s="83">
        <f>'Detailed Flows'!E118</f>
        <v>0</v>
      </c>
      <c r="E11" s="83">
        <f>'Detailed Flows'!F118</f>
        <v>0</v>
      </c>
      <c r="F11" s="83">
        <f>'Detailed Flows'!G118</f>
        <v>0</v>
      </c>
    </row>
    <row r="12" spans="2:6" s="8" customFormat="1" ht="12.75" customHeight="1" x14ac:dyDescent="0.25">
      <c r="B12" s="104" t="s">
        <v>14</v>
      </c>
      <c r="C12" s="105">
        <f>'Detailed Flows'!D132</f>
        <v>0</v>
      </c>
      <c r="D12" s="105">
        <f>'Detailed Flows'!E132</f>
        <v>0</v>
      </c>
      <c r="E12" s="105">
        <f>'Detailed Flows'!F132</f>
        <v>0</v>
      </c>
      <c r="F12" s="105">
        <f>'Detailed Flows'!G132</f>
        <v>0</v>
      </c>
    </row>
    <row r="13" spans="2:6" s="8" customFormat="1" ht="12.75" customHeight="1" x14ac:dyDescent="0.25">
      <c r="B13" s="75" t="s">
        <v>46</v>
      </c>
      <c r="C13" s="76">
        <f>SUM(C11:C12)</f>
        <v>0</v>
      </c>
      <c r="D13" s="76">
        <f>SUM(D11:D12)</f>
        <v>0</v>
      </c>
      <c r="E13" s="76">
        <f>SUM(E11:E12)</f>
        <v>0</v>
      </c>
      <c r="F13" s="76">
        <f>SUM(F11:F12)</f>
        <v>0</v>
      </c>
    </row>
    <row r="14" spans="2:6" s="8" customFormat="1" ht="12.75" customHeight="1" x14ac:dyDescent="0.2">
      <c r="B14" s="12"/>
      <c r="C14" s="11"/>
      <c r="D14" s="11"/>
      <c r="E14" s="11"/>
      <c r="F14" s="11"/>
    </row>
    <row r="15" spans="2:6" s="8" customFormat="1" ht="12.75" customHeight="1" x14ac:dyDescent="0.2">
      <c r="B15" s="9"/>
      <c r="C15" s="11"/>
      <c r="D15" s="11"/>
      <c r="E15" s="11"/>
      <c r="F15" s="11"/>
    </row>
    <row r="16" spans="2:6" s="8" customFormat="1" ht="13.5" customHeight="1" x14ac:dyDescent="0.2">
      <c r="B16" s="120" t="s">
        <v>113</v>
      </c>
      <c r="C16" s="121" t="s">
        <v>21</v>
      </c>
      <c r="D16" s="121" t="s">
        <v>0</v>
      </c>
      <c r="E16" s="121" t="s">
        <v>1</v>
      </c>
      <c r="F16" s="121" t="s">
        <v>2</v>
      </c>
    </row>
    <row r="17" spans="2:6" s="8" customFormat="1" ht="12.75" customHeight="1" x14ac:dyDescent="0.25">
      <c r="B17" s="82" t="s">
        <v>4</v>
      </c>
      <c r="C17" s="84">
        <f>'Detailed Flows'!D25+'Detailed Flows'!D26</f>
        <v>0</v>
      </c>
      <c r="D17" s="83">
        <f>'Detailed Flows'!E27</f>
        <v>0</v>
      </c>
      <c r="E17" s="83">
        <f>'Detailed Flows'!F28</f>
        <v>0</v>
      </c>
      <c r="F17" s="83">
        <f>'Detailed Flows'!G29</f>
        <v>0</v>
      </c>
    </row>
    <row r="18" spans="2:6" s="8" customFormat="1" ht="12.75" customHeight="1" x14ac:dyDescent="0.25">
      <c r="B18" s="61" t="s">
        <v>5</v>
      </c>
      <c r="C18" s="62">
        <f>'Detailed Flows'!D42+'Detailed Flows'!D43</f>
        <v>0</v>
      </c>
      <c r="D18" s="63">
        <f>'Detailed Flows'!E44</f>
        <v>0</v>
      </c>
      <c r="E18" s="63">
        <f>'Detailed Flows'!F45</f>
        <v>0</v>
      </c>
      <c r="F18" s="63">
        <f>'Detailed Flows'!G46</f>
        <v>0</v>
      </c>
    </row>
    <row r="19" spans="2:6" s="8" customFormat="1" ht="12.75" customHeight="1" x14ac:dyDescent="0.25">
      <c r="B19" s="106" t="s">
        <v>69</v>
      </c>
      <c r="C19" s="107">
        <f>'Detailed Flows'!D59+'Detailed Flows'!D79</f>
        <v>0</v>
      </c>
      <c r="D19" s="107">
        <f>'Detailed Flows'!E60+'Detailed Flows'!E80</f>
        <v>0</v>
      </c>
      <c r="E19" s="107">
        <f>'Detailed Flows'!F61+'Detailed Flows'!F81</f>
        <v>0</v>
      </c>
      <c r="F19" s="107">
        <f>'Detailed Flows'!G62+'Detailed Flows'!G82</f>
        <v>0</v>
      </c>
    </row>
    <row r="20" spans="2:6" s="8" customFormat="1" ht="12.75" customHeight="1" x14ac:dyDescent="0.25">
      <c r="B20" s="75" t="s">
        <v>46</v>
      </c>
      <c r="C20" s="76">
        <f>SUM(C17:C19)</f>
        <v>0</v>
      </c>
      <c r="D20" s="76">
        <f>SUM(D17:D19)</f>
        <v>0</v>
      </c>
      <c r="E20" s="76">
        <f>SUM(E17:E19)</f>
        <v>0</v>
      </c>
      <c r="F20" s="76">
        <f>SUM(F17:F19)</f>
        <v>0</v>
      </c>
    </row>
    <row r="21" spans="2:6" s="8" customFormat="1" ht="12.75" customHeight="1" x14ac:dyDescent="0.2">
      <c r="B21" s="12"/>
      <c r="C21" s="11"/>
      <c r="D21" s="11"/>
      <c r="E21" s="11"/>
      <c r="F21" s="11"/>
    </row>
    <row r="22" spans="2:6" s="8" customFormat="1" ht="13.5" customHeight="1" x14ac:dyDescent="0.2">
      <c r="B22" s="120" t="s">
        <v>122</v>
      </c>
      <c r="C22" s="121" t="s">
        <v>21</v>
      </c>
      <c r="D22" s="121" t="s">
        <v>0</v>
      </c>
      <c r="E22" s="121" t="s">
        <v>1</v>
      </c>
      <c r="F22" s="121" t="s">
        <v>2</v>
      </c>
    </row>
    <row r="23" spans="2:6" s="8" customFormat="1" ht="12.75" customHeight="1" x14ac:dyDescent="0.25">
      <c r="B23" s="82" t="s">
        <v>4</v>
      </c>
      <c r="C23" s="83">
        <v>0</v>
      </c>
      <c r="D23" s="83">
        <f>'Detailed Flows'!E30</f>
        <v>0</v>
      </c>
      <c r="E23" s="83">
        <f>'Detailed Flows'!F30</f>
        <v>0</v>
      </c>
      <c r="F23" s="83">
        <f>'Detailed Flows'!G30</f>
        <v>0</v>
      </c>
    </row>
    <row r="24" spans="2:6" s="8" customFormat="1" ht="12.75" customHeight="1" x14ac:dyDescent="0.25">
      <c r="B24" s="61" t="s">
        <v>5</v>
      </c>
      <c r="C24" s="63">
        <v>0</v>
      </c>
      <c r="D24" s="63">
        <f>'Detailed Flows'!E47</f>
        <v>0</v>
      </c>
      <c r="E24" s="63">
        <f>'Detailed Flows'!F47</f>
        <v>0</v>
      </c>
      <c r="F24" s="63">
        <f>'Detailed Flows'!G47</f>
        <v>0</v>
      </c>
    </row>
    <row r="25" spans="2:6" s="8" customFormat="1" ht="12.75" customHeight="1" x14ac:dyDescent="0.25">
      <c r="B25" s="106" t="s">
        <v>69</v>
      </c>
      <c r="C25" s="107">
        <v>0</v>
      </c>
      <c r="D25" s="107">
        <f>'Detailed Flows'!E63+'Detailed Flows'!E83</f>
        <v>0</v>
      </c>
      <c r="E25" s="107">
        <f>'Detailed Flows'!F63+'Detailed Flows'!F83</f>
        <v>0</v>
      </c>
      <c r="F25" s="107">
        <f>'Detailed Flows'!G63+'Detailed Flows'!G83</f>
        <v>0</v>
      </c>
    </row>
    <row r="26" spans="2:6" s="8" customFormat="1" ht="12.75" customHeight="1" x14ac:dyDescent="0.25">
      <c r="B26" s="75" t="s">
        <v>46</v>
      </c>
      <c r="C26" s="76">
        <f>SUM(C23:C25)</f>
        <v>0</v>
      </c>
      <c r="D26" s="76">
        <f>SUM(D23:D25)</f>
        <v>0</v>
      </c>
      <c r="E26" s="76">
        <f>SUM(E23:E25)</f>
        <v>0</v>
      </c>
      <c r="F26" s="76">
        <f>SUM(F23:F25)</f>
        <v>0</v>
      </c>
    </row>
    <row r="27" spans="2:6" s="8" customFormat="1" ht="12.75" customHeight="1" x14ac:dyDescent="0.2">
      <c r="B27" s="12"/>
      <c r="C27" s="11"/>
      <c r="D27" s="11"/>
      <c r="E27" s="11"/>
      <c r="F27" s="11"/>
    </row>
    <row r="28" spans="2:6" s="8" customFormat="1" ht="13.5" customHeight="1" x14ac:dyDescent="0.2">
      <c r="B28" s="120" t="s">
        <v>114</v>
      </c>
      <c r="C28" s="121" t="s">
        <v>21</v>
      </c>
      <c r="D28" s="121" t="s">
        <v>0</v>
      </c>
      <c r="E28" s="121" t="s">
        <v>1</v>
      </c>
      <c r="F28" s="121" t="s">
        <v>2</v>
      </c>
    </row>
    <row r="29" spans="2:6" s="8" customFormat="1" ht="12.75" customHeight="1" x14ac:dyDescent="0.25">
      <c r="B29" s="82" t="s">
        <v>4</v>
      </c>
      <c r="C29" s="83">
        <f>'Detailed Flows'!D22</f>
        <v>0</v>
      </c>
      <c r="D29" s="83">
        <f>'Detailed Flows'!E22</f>
        <v>0</v>
      </c>
      <c r="E29" s="83">
        <f>'Detailed Flows'!F22</f>
        <v>0</v>
      </c>
      <c r="F29" s="83">
        <f>'Detailed Flows'!G22</f>
        <v>0</v>
      </c>
    </row>
    <row r="30" spans="2:6" s="8" customFormat="1" ht="12.75" customHeight="1" x14ac:dyDescent="0.25">
      <c r="B30" s="61" t="s">
        <v>5</v>
      </c>
      <c r="C30" s="63">
        <f>'Detailed Flows'!D39</f>
        <v>0</v>
      </c>
      <c r="D30" s="63">
        <f>'Detailed Flows'!E39</f>
        <v>0</v>
      </c>
      <c r="E30" s="63">
        <f>'Detailed Flows'!F39</f>
        <v>0</v>
      </c>
      <c r="F30" s="63">
        <f>'Detailed Flows'!G39</f>
        <v>0</v>
      </c>
    </row>
    <row r="31" spans="2:6" s="8" customFormat="1" ht="12.75" customHeight="1" x14ac:dyDescent="0.25">
      <c r="B31" s="82" t="s">
        <v>7</v>
      </c>
      <c r="C31" s="83">
        <f>'Detailed Flows'!D56</f>
        <v>0</v>
      </c>
      <c r="D31" s="83">
        <f>'Detailed Flows'!E56</f>
        <v>0</v>
      </c>
      <c r="E31" s="83">
        <f>'Detailed Flows'!F56</f>
        <v>0</v>
      </c>
      <c r="F31" s="83">
        <f>'Detailed Flows'!G56</f>
        <v>0</v>
      </c>
    </row>
    <row r="32" spans="2:6" s="8" customFormat="1" ht="12.75" customHeight="1" x14ac:dyDescent="0.25">
      <c r="B32" s="61" t="s">
        <v>6</v>
      </c>
      <c r="C32" s="63">
        <f>'Detailed Flows'!D76</f>
        <v>0</v>
      </c>
      <c r="D32" s="63">
        <f>'Detailed Flows'!E76</f>
        <v>0</v>
      </c>
      <c r="E32" s="63">
        <f>'Detailed Flows'!F76</f>
        <v>0</v>
      </c>
      <c r="F32" s="63">
        <f>'Detailed Flows'!G76</f>
        <v>0</v>
      </c>
    </row>
    <row r="33" spans="2:7" s="8" customFormat="1" ht="12.75" customHeight="1" x14ac:dyDescent="0.25">
      <c r="B33" s="82" t="s">
        <v>8</v>
      </c>
      <c r="C33" s="83">
        <f>'Detailed Flows'!D91</f>
        <v>0</v>
      </c>
      <c r="D33" s="83">
        <f>'Detailed Flows'!E91</f>
        <v>0</v>
      </c>
      <c r="E33" s="83">
        <f>'Detailed Flows'!F91</f>
        <v>0</v>
      </c>
      <c r="F33" s="83">
        <f>'Detailed Flows'!G91</f>
        <v>0</v>
      </c>
    </row>
    <row r="34" spans="2:7" s="8" customFormat="1" ht="12.75" customHeight="1" x14ac:dyDescent="0.25">
      <c r="B34" s="104" t="s">
        <v>12</v>
      </c>
      <c r="C34" s="105">
        <f>'Detailed Flows'!D99</f>
        <v>0</v>
      </c>
      <c r="D34" s="105">
        <f>'Detailed Flows'!E99</f>
        <v>0</v>
      </c>
      <c r="E34" s="105">
        <f>'Detailed Flows'!F99</f>
        <v>0</v>
      </c>
      <c r="F34" s="105">
        <f>'Detailed Flows'!G99</f>
        <v>0</v>
      </c>
    </row>
    <row r="35" spans="2:7" s="8" customFormat="1" ht="12.75" customHeight="1" x14ac:dyDescent="0.25">
      <c r="B35" s="75" t="s">
        <v>46</v>
      </c>
      <c r="C35" s="76">
        <f>SUM(C29:C34)</f>
        <v>0</v>
      </c>
      <c r="D35" s="76">
        <f>SUM(D29:D34)</f>
        <v>0</v>
      </c>
      <c r="E35" s="76">
        <f>SUM(E29:E34)</f>
        <v>0</v>
      </c>
      <c r="F35" s="76">
        <f>SUM(F29:F34)</f>
        <v>0</v>
      </c>
    </row>
    <row r="36" spans="2:7" s="8" customFormat="1" ht="12.75" customHeight="1" x14ac:dyDescent="0.2">
      <c r="B36" s="12"/>
      <c r="C36" s="11"/>
      <c r="D36" s="11"/>
      <c r="E36" s="11"/>
      <c r="F36" s="11"/>
    </row>
    <row r="37" spans="2:7" s="8" customFormat="1" ht="12.75" customHeight="1" x14ac:dyDescent="0.2">
      <c r="B37" s="13"/>
      <c r="C37" s="11"/>
      <c r="D37" s="11"/>
      <c r="E37" s="11"/>
      <c r="F37" s="11"/>
    </row>
    <row r="38" spans="2:7" s="8" customFormat="1" ht="13.5" customHeight="1" x14ac:dyDescent="0.2">
      <c r="B38" s="120" t="s">
        <v>20</v>
      </c>
      <c r="C38" s="121" t="s">
        <v>10</v>
      </c>
      <c r="D38" s="121" t="s">
        <v>0</v>
      </c>
      <c r="E38" s="121" t="s">
        <v>1</v>
      </c>
      <c r="F38" s="121" t="s">
        <v>2</v>
      </c>
    </row>
    <row r="39" spans="2:7" s="8" customFormat="1" ht="13.5" customHeight="1" x14ac:dyDescent="0.25">
      <c r="B39" s="82" t="s">
        <v>47</v>
      </c>
      <c r="C39" s="85">
        <f>'Detailed Flows'!D4</f>
        <v>0.45</v>
      </c>
      <c r="D39" s="86"/>
      <c r="E39" s="86"/>
      <c r="F39" s="86"/>
    </row>
    <row r="40" spans="2:7" s="8" customFormat="1" ht="13.5" customHeight="1" x14ac:dyDescent="0.25">
      <c r="B40" s="29" t="s">
        <v>43</v>
      </c>
      <c r="C40" s="64">
        <f>'Detailed Flows'!D8</f>
        <v>7.0000000000000007E-2</v>
      </c>
      <c r="D40" s="65"/>
      <c r="E40" s="65"/>
      <c r="F40" s="65"/>
    </row>
    <row r="41" spans="2:7" s="8" customFormat="1" ht="12.75" customHeight="1" x14ac:dyDescent="0.25">
      <c r="B41" s="82" t="s">
        <v>18</v>
      </c>
      <c r="C41" s="87">
        <f>C13-C20-C35</f>
        <v>0</v>
      </c>
      <c r="D41" s="87">
        <f>D13-D20-D35</f>
        <v>0</v>
      </c>
      <c r="E41" s="87">
        <f>E13-E20-E35</f>
        <v>0</v>
      </c>
      <c r="F41" s="87">
        <f>F13-F20-F35</f>
        <v>0</v>
      </c>
    </row>
    <row r="42" spans="2:7" s="8" customFormat="1" ht="12.75" customHeight="1" x14ac:dyDescent="0.25">
      <c r="B42" s="61" t="s">
        <v>15</v>
      </c>
      <c r="C42" s="63">
        <f>(((C13-C35)*(1-$C$39))-C20)+(C26*($C$39))</f>
        <v>0</v>
      </c>
      <c r="D42" s="63">
        <f>(((D13-D35)*(1-$C$39))-D20)+(D26*($C$39))</f>
        <v>0</v>
      </c>
      <c r="E42" s="63">
        <f>(((E13-E35)*(1-$C$39))-E20)+(E26*($C$39))</f>
        <v>0</v>
      </c>
      <c r="F42" s="66">
        <f>(((F13-F35)*(1-$C$39))-F20)+(F26*($C$39))</f>
        <v>0</v>
      </c>
      <c r="G42" s="14"/>
    </row>
    <row r="43" spans="2:7" s="12" customFormat="1" ht="12" customHeight="1" x14ac:dyDescent="0.25">
      <c r="B43" s="88" t="s">
        <v>16</v>
      </c>
      <c r="C43" s="100"/>
      <c r="D43" s="101" t="e">
        <f>(D42)/ABS(C42)</f>
        <v>#DIV/0!</v>
      </c>
      <c r="E43" s="101" t="e">
        <f>(E42+D42)/2/ABS(C42)</f>
        <v>#DIV/0!</v>
      </c>
      <c r="F43" s="89" t="str">
        <f>IF(ISERROR((F42+E42+D42)/3/ABS(C42)),"N/A",(F42+E42+D42)/3/ABS(C42))</f>
        <v>N/A</v>
      </c>
    </row>
    <row r="44" spans="2:7" s="12" customFormat="1" ht="34.5" hidden="1" customHeight="1" x14ac:dyDescent="0.25">
      <c r="B44" s="61" t="s">
        <v>19</v>
      </c>
      <c r="C44" s="67">
        <f>(((C11-C35)*(1-$C$39))-C20)+(C26*($C$39))</f>
        <v>0</v>
      </c>
      <c r="D44" s="67">
        <f>(((D11-D35)*(1-$C$39))-D20)+(D26*($C$39))</f>
        <v>0</v>
      </c>
      <c r="E44" s="67">
        <f>(((E11-E35)*(1-$C$39))-E20)+(E26*($C$39))</f>
        <v>0</v>
      </c>
      <c r="F44" s="66">
        <f>(((F11-F35)*(1-$C$39))-F20)+(F26*($C$39))</f>
        <v>0</v>
      </c>
    </row>
    <row r="45" spans="2:7" s="8" customFormat="1" ht="12.75" customHeight="1" x14ac:dyDescent="0.25">
      <c r="B45" s="61" t="s">
        <v>17</v>
      </c>
      <c r="C45" s="68"/>
      <c r="D45" s="69" t="e">
        <f>(D44)/ABS(C44)</f>
        <v>#DIV/0!</v>
      </c>
      <c r="E45" s="69" t="e">
        <f>(E44+D44)/2/ABS(C44)</f>
        <v>#DIV/0!</v>
      </c>
      <c r="F45" s="70" t="str">
        <f>IF(ISERROR((F44+E44+D44)/3/ABS(C44)),"N/A",(F44+E44+D44)/3/ABS(C44))</f>
        <v>N/A</v>
      </c>
    </row>
    <row r="46" spans="2:7" s="8" customFormat="1" ht="12" customHeight="1" x14ac:dyDescent="0.25">
      <c r="B46" s="90" t="s">
        <v>48</v>
      </c>
      <c r="C46" s="99">
        <f>C42</f>
        <v>0</v>
      </c>
      <c r="D46" s="99">
        <f>C46+NPV(C40,D42)</f>
        <v>0</v>
      </c>
      <c r="E46" s="99">
        <f>D46+NPV(C40,,E42)</f>
        <v>0</v>
      </c>
      <c r="F46" s="87">
        <f>E46+NPV(C40,,,F42)</f>
        <v>0</v>
      </c>
    </row>
    <row r="47" spans="2:7" s="12" customFormat="1" ht="45.75" hidden="1" customHeight="1" x14ac:dyDescent="0.25">
      <c r="B47" s="71" t="s">
        <v>49</v>
      </c>
      <c r="C47" s="72" t="str">
        <f>IF(MAX(D47:F47)=0,"3+ years",MAX(D47:F47))</f>
        <v>3+ years</v>
      </c>
      <c r="D47" s="73" t="str">
        <f>IF(D42&gt;-C42,-C42/D42,"")</f>
        <v/>
      </c>
      <c r="E47" s="73" t="str">
        <f>IF(D47="",IF((D42+E42&gt;ABS(C42)),1+(ABS(C42+D42)/E42),""),"")</f>
        <v/>
      </c>
      <c r="F47" s="74" t="str">
        <f>IF(E47=D47, IF((D42+E42+F42&gt;ABS(C42)),2+(ABS(C42+D42+E42)/F42),""),"")</f>
        <v/>
      </c>
    </row>
    <row r="48" spans="2:7" s="12" customFormat="1" ht="12.75" customHeight="1" x14ac:dyDescent="0.25">
      <c r="B48" s="75" t="s">
        <v>77</v>
      </c>
      <c r="C48" s="77"/>
      <c r="D48" s="78"/>
      <c r="E48" s="78"/>
      <c r="F48" s="79" t="str">
        <f>C47</f>
        <v>3+ years</v>
      </c>
    </row>
    <row r="49" spans="2:8" s="8" customFormat="1" ht="12.75" customHeight="1" x14ac:dyDescent="0.25">
      <c r="B49" s="82" t="s">
        <v>50</v>
      </c>
      <c r="C49" s="102">
        <f>C35+C20</f>
        <v>0</v>
      </c>
      <c r="D49" s="99">
        <f>C35+C20+D35+D20</f>
        <v>0</v>
      </c>
      <c r="E49" s="99">
        <f>(D49+E35+E20)/2</f>
        <v>0</v>
      </c>
      <c r="F49" s="87">
        <f>((E49*2)+F35+F20)/3</f>
        <v>0</v>
      </c>
    </row>
    <row r="50" spans="2:8" s="8" customFormat="1" ht="12.75" customHeight="1" x14ac:dyDescent="0.25">
      <c r="B50" s="104" t="s">
        <v>51</v>
      </c>
      <c r="C50" s="108" t="e">
        <f>IRR(C42:F42)</f>
        <v>#NUM!</v>
      </c>
      <c r="D50" s="109"/>
      <c r="E50" s="109"/>
      <c r="F50" s="109" t="str">
        <f>IF(ISERROR(C50),"N/A",C50)</f>
        <v>N/A</v>
      </c>
      <c r="H50" s="15"/>
    </row>
    <row r="51" spans="2:8" s="91" customFormat="1" ht="17.100000000000001" customHeight="1" x14ac:dyDescent="0.2">
      <c r="B51" s="92" t="s">
        <v>115</v>
      </c>
      <c r="C51" s="93"/>
      <c r="D51" s="94"/>
      <c r="E51" s="94"/>
      <c r="F51" s="95"/>
      <c r="H51" s="96"/>
    </row>
    <row r="52" spans="2:8" s="8" customFormat="1" ht="12.75" customHeight="1" x14ac:dyDescent="0.2"/>
    <row r="53" spans="2:8" s="8" customFormat="1" ht="12.75" customHeight="1" x14ac:dyDescent="0.2">
      <c r="C53" s="10"/>
      <c r="D53" s="10"/>
      <c r="E53" s="10"/>
      <c r="F53" s="16"/>
    </row>
    <row r="54" spans="2:8" s="8" customFormat="1" ht="12.75" customHeight="1" x14ac:dyDescent="0.2">
      <c r="C54" s="10"/>
      <c r="D54" s="10"/>
      <c r="E54" s="10"/>
      <c r="F54" s="16"/>
    </row>
    <row r="55" spans="2:8" s="8" customFormat="1" ht="10.5" customHeight="1" x14ac:dyDescent="0.2">
      <c r="C55" s="10"/>
      <c r="D55" s="10"/>
      <c r="E55" s="10"/>
    </row>
    <row r="56" spans="2:8" ht="12" x14ac:dyDescent="0.2">
      <c r="F56" s="17" t="s">
        <v>110</v>
      </c>
    </row>
  </sheetData>
  <sheetProtection algorithmName="SHA-512" hashValue="rM0Azn7Lgi7CD3hp1qXAFIGXBLil42bfVf3SkCKY3ZVzDSkoTSPR/G2NPW9UdcPLqFoW+F36wAc2ISaycPyhfw==" saltValue="mk3NQGyY/bACXsn155GH+Q==" spinCount="100000" sheet="1" objects="1" scenarios="1"/>
  <phoneticPr fontId="0" type="noConversion"/>
  <printOptions horizontalCentered="1"/>
  <pageMargins left="0.7" right="0.7" top="0.75" bottom="0" header="0.3" footer="0.3"/>
  <pageSetup orientation="portrait"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35A4-73B9-4390-B31F-474F636509B6}">
  <dimension ref="A1:I22"/>
  <sheetViews>
    <sheetView showGridLines="0" workbookViewId="0">
      <selection activeCell="S22" sqref="S22"/>
    </sheetView>
  </sheetViews>
  <sheetFormatPr defaultRowHeight="13.5" x14ac:dyDescent="0.25"/>
  <cols>
    <col min="1" max="1" width="4.28515625" style="198" customWidth="1"/>
    <col min="2" max="4" width="8.5703125" style="147" customWidth="1"/>
    <col min="5" max="5" width="13.42578125" style="147" customWidth="1"/>
    <col min="6" max="6" width="1.28515625" style="147" customWidth="1"/>
    <col min="7" max="8" width="9.140625" style="147"/>
    <col min="9" max="9" width="4.28515625" style="198" customWidth="1"/>
    <col min="10" max="16384" width="9.140625" style="147"/>
  </cols>
  <sheetData>
    <row r="1" spans="2:7" s="198" customFormat="1" x14ac:dyDescent="0.25"/>
    <row r="2" spans="2:7" s="198" customFormat="1" x14ac:dyDescent="0.25"/>
    <row r="3" spans="2:7" ht="24.75" x14ac:dyDescent="0.45">
      <c r="B3" s="197" t="s">
        <v>222</v>
      </c>
    </row>
    <row r="6" spans="2:7" ht="15.75" x14ac:dyDescent="0.3">
      <c r="B6" s="129" t="s">
        <v>224</v>
      </c>
      <c r="C6" s="122"/>
      <c r="D6" s="122"/>
      <c r="E6" s="174" t="str">
        <f>'Build the Business Case'!H288</f>
        <v/>
      </c>
      <c r="G6" s="143" t="s">
        <v>184</v>
      </c>
    </row>
    <row r="7" spans="2:7" ht="15.75" x14ac:dyDescent="0.3">
      <c r="B7" s="129" t="s">
        <v>221</v>
      </c>
      <c r="C7" s="122"/>
      <c r="D7" s="122"/>
      <c r="E7" s="175" t="str">
        <f>'Build the Business Case'!H289</f>
        <v/>
      </c>
    </row>
    <row r="8" spans="2:7" ht="15.75" x14ac:dyDescent="0.3">
      <c r="B8" s="122"/>
      <c r="C8" s="122"/>
      <c r="D8" s="122"/>
      <c r="E8" s="122"/>
    </row>
    <row r="9" spans="2:7" ht="15.75" x14ac:dyDescent="0.3">
      <c r="B9" s="122"/>
      <c r="C9" s="122"/>
      <c r="D9" s="122"/>
      <c r="E9" s="122"/>
    </row>
    <row r="10" spans="2:7" ht="15.75" x14ac:dyDescent="0.3">
      <c r="B10" s="122" t="s">
        <v>223</v>
      </c>
      <c r="C10" s="122"/>
      <c r="D10" s="122"/>
      <c r="E10" s="176">
        <f>'Build the Business Case'!H291</f>
        <v>0</v>
      </c>
    </row>
    <row r="11" spans="2:7" ht="15.75" x14ac:dyDescent="0.3">
      <c r="B11" s="122" t="s">
        <v>225</v>
      </c>
      <c r="C11" s="122"/>
      <c r="D11" s="122"/>
      <c r="E11" s="176">
        <f>'Build the Business Case'!H293</f>
        <v>0</v>
      </c>
    </row>
    <row r="12" spans="2:7" ht="15.75" x14ac:dyDescent="0.3">
      <c r="B12" s="122"/>
      <c r="C12" s="122"/>
      <c r="D12" s="122"/>
      <c r="E12" s="176"/>
    </row>
    <row r="13" spans="2:7" x14ac:dyDescent="0.25">
      <c r="B13" s="195" t="str">
        <f>"In the first three years the project returns "&amp;TEXT('Build the Business Case'!H290,"#.0")&amp;" for every 1 invested."</f>
        <v>In the first three years the project returns   for every 1 invested.</v>
      </c>
      <c r="C13" s="195"/>
      <c r="D13" s="195"/>
      <c r="E13" s="195"/>
    </row>
    <row r="14" spans="2:7" x14ac:dyDescent="0.25">
      <c r="B14" s="195"/>
      <c r="C14" s="195"/>
      <c r="D14" s="195"/>
      <c r="E14" s="195"/>
    </row>
    <row r="15" spans="2:7" x14ac:dyDescent="0.25">
      <c r="B15" s="195"/>
      <c r="C15" s="195"/>
      <c r="D15" s="195"/>
      <c r="E15" s="195"/>
    </row>
    <row r="16" spans="2:7" x14ac:dyDescent="0.25">
      <c r="B16" s="171"/>
      <c r="C16" s="171"/>
    </row>
    <row r="17" spans="2:5" x14ac:dyDescent="0.25">
      <c r="B17" s="171"/>
      <c r="C17" s="171"/>
    </row>
    <row r="18" spans="2:5" x14ac:dyDescent="0.25">
      <c r="B18" s="196" t="str">
        <f>'Build the Business Case'!B339</f>
        <v xml:space="preserve">Copyright © 2025 Nucleus Research, Inc.   </v>
      </c>
    </row>
    <row r="19" spans="2:5" s="198" customFormat="1" x14ac:dyDescent="0.25"/>
    <row r="20" spans="2:5" s="198" customFormat="1" x14ac:dyDescent="0.25"/>
    <row r="21" spans="2:5" s="198" customFormat="1" x14ac:dyDescent="0.25"/>
    <row r="22" spans="2:5" ht="13.5" customHeight="1" x14ac:dyDescent="0.3">
      <c r="B22" s="172"/>
      <c r="E22" s="173"/>
    </row>
  </sheetData>
  <mergeCells count="1">
    <mergeCell ref="B13:E15"/>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Build the Business Case</vt:lpstr>
      <vt:lpstr>Detailed Flows</vt:lpstr>
      <vt:lpstr>Consolidated Results</vt:lpstr>
      <vt:lpstr>Snapshot</vt:lpstr>
      <vt:lpstr>'Build the Business Case'!Print_Area</vt:lpstr>
      <vt:lpstr>'Consolidated Results'!Print_Area</vt:lpstr>
      <vt:lpstr>'Detailed Flows'!Print_Area</vt:lpstr>
    </vt:vector>
  </TitlesOfParts>
  <Company>Nucleus Research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Nucleus Research Inc.</dc:creator>
  <dc:description>Nucleus Research is the the leading provider of value-focused research and advisory services.  Visit NucleusResearch.com</dc:description>
  <cp:lastModifiedBy>Ian Campbell</cp:lastModifiedBy>
  <cp:lastPrinted>2025-02-20T16:32:57Z</cp:lastPrinted>
  <dcterms:created xsi:type="dcterms:W3CDTF">1997-05-12T17:47:22Z</dcterms:created>
  <dcterms:modified xsi:type="dcterms:W3CDTF">2025-02-20T16:39:01Z</dcterms:modified>
</cp:coreProperties>
</file>